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5.xml" ContentType="application/vnd.openxmlformats-officedocument.drawingml.chart+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5.xml" ContentType="application/vnd.openxmlformats-officedocument.drawing+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6.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0"/>
  <workbookPr autoCompressPictures="0"/>
  <mc:AlternateContent xmlns:mc="http://schemas.openxmlformats.org/markup-compatibility/2006">
    <mc:Choice Requires="x15">
      <x15ac:absPath xmlns:x15ac="http://schemas.microsoft.com/office/spreadsheetml/2010/11/ac" url="/Users/macbookpro/Desktop/"/>
    </mc:Choice>
  </mc:AlternateContent>
  <xr:revisionPtr revIDLastSave="0" documentId="8_{208F97EE-4404-3746-BE4C-BCDF112350BF}" xr6:coauthVersionLast="36" xr6:coauthVersionMax="36" xr10:uidLastSave="{00000000-0000-0000-0000-000000000000}"/>
  <bookViews>
    <workbookView xWindow="0" yWindow="460" windowWidth="25600" windowHeight="13740" tabRatio="825" activeTab="6" xr2:uid="{00000000-000D-0000-FFFF-FFFF00000000}"/>
  </bookViews>
  <sheets>
    <sheet name="ARVs_Total (MOD)" sheetId="9" state="hidden" r:id="rId1"/>
    <sheet name="ARVs_Total" sheetId="8" state="hidden" r:id="rId2"/>
    <sheet name="Summary Budget (USD_19 jul)" sheetId="35" state="hidden" r:id="rId3"/>
    <sheet name="Summary Budget (USD)" sheetId="32" state="hidden" r:id="rId4"/>
    <sheet name="Summary Budget (GEL)" sheetId="29" state="hidden" r:id="rId5"/>
    <sheet name="Detailed Budget" sheetId="7" state="hidden" r:id="rId6"/>
    <sheet name="2018-2022 (by GARP)_mod" sheetId="34" r:id="rId7"/>
    <sheet name="2018-2022 (by GARP)_28.02.2019" sheetId="36" r:id="rId8"/>
    <sheet name="Funding gap" sheetId="15" state="hidden" r:id="rId9"/>
    <sheet name="GF  Funding Ceiling" sheetId="21" state="hidden" r:id="rId10"/>
    <sheet name="Public Budget" sheetId="23" state="hidden" r:id="rId11"/>
    <sheet name="Transition (2019)" sheetId="17" state="hidden" r:id="rId12"/>
    <sheet name="Budget Note" sheetId="24" state="hidden" r:id="rId13"/>
    <sheet name="1.2.1_7&amp;8" sheetId="13" state="hidden" r:id="rId14"/>
    <sheet name="MSM&amp;CSW" sheetId="33" state="hidden" r:id="rId15"/>
    <sheet name="ARV" sheetId="10" state="hidden" r:id="rId16"/>
    <sheet name="Amb_Hosp_Lab" sheetId="1" state="hidden" r:id="rId17"/>
    <sheet name="PrEP_AIDS Center" sheetId="20" state="hidden" r:id="rId18"/>
    <sheet name="Harm Reduction" sheetId="25" state="hidden" r:id="rId19"/>
    <sheet name="OST+" sheetId="31" state="hidden" r:id="rId20"/>
    <sheet name="Self-testing" sheetId="28" state="hidden" r:id="rId21"/>
    <sheet name="2.2.2" sheetId="2" state="hidden" r:id="rId22"/>
    <sheet name="1.2.3" sheetId="14" state="hidden" r:id="rId23"/>
    <sheet name="2.1.3" sheetId="6" state="hidden" r:id="rId24"/>
    <sheet name="Peer Support" sheetId="11" state="hidden" r:id="rId25"/>
    <sheet name="Paliative care" sheetId="12" state="hidden" r:id="rId26"/>
    <sheet name="Case-managers" sheetId="26" state="hidden" r:id="rId27"/>
    <sheet name="BDD 3.2 (ჭერი)" sheetId="4" state="hidden" r:id="rId28"/>
    <sheet name="NSP 18.06.2018 (2)" sheetId="5" state="hidden" r:id="rId29"/>
    <sheet name="Sheet2" sheetId="38"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rr_population">[1]_pop!$A$1:$U$215</definedName>
    <definedName name="_CountryName">[1]Welcome!$D$7</definedName>
    <definedName name="_xlnm._FilterDatabase" localSheetId="5" hidden="1">'Detailed Budget'!$A$9:$AJ$73</definedName>
    <definedName name="_xlnm._FilterDatabase" localSheetId="24" hidden="1">'Peer Support'!$A$11:$U$54</definedName>
    <definedName name="_RegionName">[2]Welcome!$D$8</definedName>
    <definedName name="aa" localSheetId="7">#REF!</definedName>
    <definedName name="aa" localSheetId="24">#REF!</definedName>
    <definedName name="aa" localSheetId="2">#REF!</definedName>
    <definedName name="aa" localSheetId="3">#REF!</definedName>
    <definedName name="aa">#REF!</definedName>
    <definedName name="adeswtgf" localSheetId="7">#REF!</definedName>
    <definedName name="adeswtgf" localSheetId="24">#REF!</definedName>
    <definedName name="adeswtgf" localSheetId="2">#REF!</definedName>
    <definedName name="adeswtgf" localSheetId="3">#REF!</definedName>
    <definedName name="adeswtgf">#REF!</definedName>
    <definedName name="bb" localSheetId="7">#REF!</definedName>
    <definedName name="bb" localSheetId="24">#REF!</definedName>
    <definedName name="bb" localSheetId="2">#REF!</definedName>
    <definedName name="bb" localSheetId="3">#REF!</definedName>
    <definedName name="bb">#REF!</definedName>
    <definedName name="bolo" localSheetId="7">#REF!</definedName>
    <definedName name="bolo" localSheetId="24">#REF!</definedName>
    <definedName name="bolo" localSheetId="2">#REF!</definedName>
    <definedName name="bolo" localSheetId="3">#REF!</definedName>
    <definedName name="bolo">#REF!</definedName>
    <definedName name="budget" localSheetId="7">#REF!</definedName>
    <definedName name="budget" localSheetId="24">#REF!</definedName>
    <definedName name="budget" localSheetId="2">#REF!</definedName>
    <definedName name="budget" localSheetId="3">#REF!</definedName>
    <definedName name="budget">#REF!</definedName>
    <definedName name="cc" localSheetId="7">#REF!</definedName>
    <definedName name="cc" localSheetId="24">#REF!</definedName>
    <definedName name="cc" localSheetId="2">#REF!</definedName>
    <definedName name="cc" localSheetId="3">#REF!</definedName>
    <definedName name="cc">#REF!</definedName>
    <definedName name="ComponentCode">[3]Translations!$D$1</definedName>
    <definedName name="ComponentSelectedDataSource">IF(ComponentCode="S",[0]!HSSSource,IF(ComponentCode="I",[0]!HIVSource,IF(ComponentCode="u",[0]!TBSource,IF(ComponentCode="a",[0]!MalariaSource,""))))</definedName>
    <definedName name="Cost_Category">[4]Definitions!$F$3:$F$15</definedName>
    <definedName name="Currency">'[5]Budget Summary'!$A$214:$A$215</definedName>
    <definedName name="dd" localSheetId="7">#REF!</definedName>
    <definedName name="dd" localSheetId="24">#REF!</definedName>
    <definedName name="dd" localSheetId="2">#REF!</definedName>
    <definedName name="dd" localSheetId="3">#REF!</definedName>
    <definedName name="dd">#REF!</definedName>
    <definedName name="ee" localSheetId="7">#REF!</definedName>
    <definedName name="ee" localSheetId="24">#REF!</definedName>
    <definedName name="ee" localSheetId="2">#REF!</definedName>
    <definedName name="ee" localSheetId="3">#REF!</definedName>
    <definedName name="ee">#REF!</definedName>
    <definedName name="es" localSheetId="7">#REF!</definedName>
    <definedName name="es" localSheetId="24">#REF!</definedName>
    <definedName name="es" localSheetId="2">#REF!</definedName>
    <definedName name="es" localSheetId="3">#REF!</definedName>
    <definedName name="es">#REF!</definedName>
    <definedName name="EXR" localSheetId="7">#REF!</definedName>
    <definedName name="EXR" localSheetId="24">#REF!</definedName>
    <definedName name="EXR" localSheetId="2">#REF!</definedName>
    <definedName name="EXR" localSheetId="3">#REF!</definedName>
    <definedName name="EXR">#REF!</definedName>
    <definedName name="fffffffffffffffffffffffffffffffffff" localSheetId="7">#REF!</definedName>
    <definedName name="fffffffffffffffffffffffffffffffffff" localSheetId="24">#REF!</definedName>
    <definedName name="fffffffffffffffffffffffffffffffffff" localSheetId="2">#REF!</definedName>
    <definedName name="fffffffffffffffffffffffffffffffffff" localSheetId="3">#REF!</definedName>
    <definedName name="fffffffffffffffffffffffffffffffffff">#REF!</definedName>
    <definedName name="GBLC" localSheetId="7">#REF!</definedName>
    <definedName name="GBLC" localSheetId="24">#REF!</definedName>
    <definedName name="GBLC" localSheetId="2">#REF!</definedName>
    <definedName name="GBLC" localSheetId="3">#REF!</definedName>
    <definedName name="GBLC">#REF!</definedName>
    <definedName name="gdgd" localSheetId="7">#REF!</definedName>
    <definedName name="gdgd" localSheetId="24">#REF!</definedName>
    <definedName name="gdgd" localSheetId="2">#REF!</definedName>
    <definedName name="gdgd" localSheetId="3">#REF!</definedName>
    <definedName name="gdgd">#REF!</definedName>
    <definedName name="ghgjhgjgjh" localSheetId="7">#REF!</definedName>
    <definedName name="ghgjhgjgjh" localSheetId="24">#REF!</definedName>
    <definedName name="ghgjhgjgjh" localSheetId="2">#REF!</definedName>
    <definedName name="ghgjhgjgjh" localSheetId="3">#REF!</definedName>
    <definedName name="ghgjhgjgjh">#REF!</definedName>
    <definedName name="GHRN" localSheetId="7">#REF!</definedName>
    <definedName name="GHRN" localSheetId="24">#REF!</definedName>
    <definedName name="GHRN" localSheetId="2">#REF!</definedName>
    <definedName name="GHRN" localSheetId="3">#REF!</definedName>
    <definedName name="GHRN">#REF!</definedName>
    <definedName name="HIV_Top10">[3]HIV!$Z$2:$Z$5</definedName>
    <definedName name="HIVII">[6]HIV!$B$2:$B$7</definedName>
    <definedName name="HIVOI">[6]HIV!$D$2:$D$13</definedName>
    <definedName name="HIVSDA">[7]HIV!$A$2:$A$24</definedName>
    <definedName name="HIVSource">[6]HIV!$E$2:$E$19</definedName>
    <definedName name="HIVTT" localSheetId="7">[6]HIV!#REF!</definedName>
    <definedName name="HIVTT" localSheetId="24">[6]HIV!#REF!</definedName>
    <definedName name="HIVTT" localSheetId="2">[6]HIV!#REF!</definedName>
    <definedName name="HIVTT" localSheetId="3">[6]HIV!#REF!</definedName>
    <definedName name="HIVTT">[6]HIV!#REF!</definedName>
    <definedName name="hjhkjh" localSheetId="7">#REF!</definedName>
    <definedName name="hjhkjh" localSheetId="24">#REF!</definedName>
    <definedName name="hjhkjh" localSheetId="2">#REF!</definedName>
    <definedName name="hjhkjh" localSheetId="3">#REF!</definedName>
    <definedName name="hjhkjh">#REF!</definedName>
    <definedName name="hjhkjhk" localSheetId="7">#REF!</definedName>
    <definedName name="hjhkjhk" localSheetId="24">#REF!</definedName>
    <definedName name="hjhkjhk" localSheetId="2">#REF!</definedName>
    <definedName name="hjhkjhk" localSheetId="3">#REF!</definedName>
    <definedName name="hjhkjhk">#REF!</definedName>
    <definedName name="HSS_Top10">[3]HSS!$E$2:$E$5</definedName>
    <definedName name="HSSII">[6]HSS!$B$2:$B$20</definedName>
    <definedName name="HSSOI">[6]HSS!$C$2:$C$24</definedName>
    <definedName name="HSSSDA">[7]HSS!$A$2:$A$8</definedName>
    <definedName name="HSSSource">[6]HSS!$D$2:$D$31</definedName>
    <definedName name="impact" localSheetId="7">#REF!</definedName>
    <definedName name="impact" localSheetId="24">#REF!</definedName>
    <definedName name="impact" localSheetId="2">#REF!</definedName>
    <definedName name="impact" localSheetId="3">#REF!</definedName>
    <definedName name="impact">#REF!</definedName>
    <definedName name="impact_1" localSheetId="7">#REF!</definedName>
    <definedName name="impact_1" localSheetId="24">#REF!</definedName>
    <definedName name="impact_1" localSheetId="2">#REF!</definedName>
    <definedName name="impact_1" localSheetId="3">#REF!</definedName>
    <definedName name="impact_1">#REF!</definedName>
    <definedName name="IndicatorTypesList">[8]SDAs_impact_datasources!$D$2:$D$3</definedName>
    <definedName name="IndicatorTypesList_1" localSheetId="7">#REF!</definedName>
    <definedName name="IndicatorTypesList_1" localSheetId="24">#REF!</definedName>
    <definedName name="IndicatorTypesList_1" localSheetId="2">#REF!</definedName>
    <definedName name="IndicatorTypesList_1" localSheetId="3">#REF!</definedName>
    <definedName name="IndicatorTypesList_1">#REF!</definedName>
    <definedName name="Inflation_factor_year_1" localSheetId="7">#REF!</definedName>
    <definedName name="Inflation_factor_year_1" localSheetId="24">#REF!</definedName>
    <definedName name="Inflation_factor_year_1" localSheetId="2">#REF!</definedName>
    <definedName name="Inflation_factor_year_1" localSheetId="3">#REF!</definedName>
    <definedName name="Inflation_factor_year_1">#REF!</definedName>
    <definedName name="Inflation_factor_year_2" localSheetId="7">#REF!</definedName>
    <definedName name="Inflation_factor_year_2" localSheetId="24">#REF!</definedName>
    <definedName name="Inflation_factor_year_2" localSheetId="2">#REF!</definedName>
    <definedName name="Inflation_factor_year_2" localSheetId="3">#REF!</definedName>
    <definedName name="Inflation_factor_year_2">#REF!</definedName>
    <definedName name="Inflation_factor_year_3" localSheetId="7">#REF!</definedName>
    <definedName name="Inflation_factor_year_3" localSheetId="24">#REF!</definedName>
    <definedName name="Inflation_factor_year_3" localSheetId="2">#REF!</definedName>
    <definedName name="Inflation_factor_year_3" localSheetId="3">#REF!</definedName>
    <definedName name="Inflation_factor_year_3">#REF!</definedName>
    <definedName name="Inflation_factor_year_4" localSheetId="7">#REF!</definedName>
    <definedName name="Inflation_factor_year_4" localSheetId="24">#REF!</definedName>
    <definedName name="Inflation_factor_year_4" localSheetId="2">#REF!</definedName>
    <definedName name="Inflation_factor_year_4" localSheetId="3">#REF!</definedName>
    <definedName name="Inflation_factor_year_4">#REF!</definedName>
    <definedName name="Inflation_factor_year_5" localSheetId="7">#REF!</definedName>
    <definedName name="Inflation_factor_year_5" localSheetId="24">#REF!</definedName>
    <definedName name="Inflation_factor_year_5" localSheetId="2">#REF!</definedName>
    <definedName name="Inflation_factor_year_5" localSheetId="3">#REF!</definedName>
    <definedName name="Inflation_factor_year_5">#REF!</definedName>
    <definedName name="iza" localSheetId="7">#REF!</definedName>
    <definedName name="iza" localSheetId="2">#REF!</definedName>
    <definedName name="iza" localSheetId="3">#REF!</definedName>
    <definedName name="iza">#REF!</definedName>
    <definedName name="Iza_factor_ghjgj3" localSheetId="7">#REF!</definedName>
    <definedName name="Iza_factor_ghjgj3" localSheetId="24">#REF!</definedName>
    <definedName name="Iza_factor_ghjgj3" localSheetId="2">#REF!</definedName>
    <definedName name="Iza_factor_ghjgj3" localSheetId="3">#REF!</definedName>
    <definedName name="Iza_factor_ghjgj3">#REF!</definedName>
    <definedName name="Iza_VV_JJ_8" localSheetId="7">#REF!</definedName>
    <definedName name="Iza_VV_JJ_8" localSheetId="24">#REF!</definedName>
    <definedName name="Iza_VV_JJ_8" localSheetId="2">#REF!</definedName>
    <definedName name="Iza_VV_JJ_8" localSheetId="3">#REF!</definedName>
    <definedName name="Iza_VV_JJ_8">#REF!</definedName>
    <definedName name="jj" localSheetId="7">#REF!</definedName>
    <definedName name="jj" localSheetId="24">#REF!</definedName>
    <definedName name="jj" localSheetId="2">#REF!</definedName>
    <definedName name="jj" localSheetId="3">#REF!</definedName>
    <definedName name="jj">#REF!</definedName>
    <definedName name="ksjhfdakjd" localSheetId="7">#REF!</definedName>
    <definedName name="ksjhfdakjd" localSheetId="2">#REF!</definedName>
    <definedName name="ksjhfdakjd" localSheetId="3">#REF!</definedName>
    <definedName name="ksjhfdakjd">#REF!</definedName>
    <definedName name="LFA_SDA" localSheetId="7">'[9]LFA_Programmatic Progress_1B'!#REF!</definedName>
    <definedName name="LFA_SDA" localSheetId="24">'[9]LFA_Programmatic Progress_1B'!#REF!</definedName>
    <definedName name="LFA_SDA" localSheetId="2">'[9]LFA_Programmatic Progress_1B'!#REF!</definedName>
    <definedName name="LFA_SDA" localSheetId="3">'[9]LFA_Programmatic Progress_1B'!#REF!</definedName>
    <definedName name="LFA_SDA">'[9]LFA_Programmatic Progress_1B'!#REF!</definedName>
    <definedName name="LFASig" localSheetId="7">#REF!</definedName>
    <definedName name="LFASig" localSheetId="24">#REF!</definedName>
    <definedName name="LFASig" localSheetId="2">#REF!</definedName>
    <definedName name="LFASig" localSheetId="3">#REF!</definedName>
    <definedName name="LFASig">#REF!</definedName>
    <definedName name="list" localSheetId="7">#REF!</definedName>
    <definedName name="list" localSheetId="24">#REF!</definedName>
    <definedName name="list" localSheetId="2">#REF!</definedName>
    <definedName name="list" localSheetId="3">#REF!</definedName>
    <definedName name="list">#REF!</definedName>
    <definedName name="List_IE">'[10]Definitions-lists-EFR'!$A$58:$A$65</definedName>
    <definedName name="list1" localSheetId="7">#REF!</definedName>
    <definedName name="list1" localSheetId="24">#REF!</definedName>
    <definedName name="list1" localSheetId="2">#REF!</definedName>
    <definedName name="list1" localSheetId="3">#REF!</definedName>
    <definedName name="list1">#REF!</definedName>
    <definedName name="list2" localSheetId="7">#REF!</definedName>
    <definedName name="list2" localSheetId="24">#REF!</definedName>
    <definedName name="list2" localSheetId="2">#REF!</definedName>
    <definedName name="list2" localSheetId="3">#REF!</definedName>
    <definedName name="list2">#REF!</definedName>
    <definedName name="listH" localSheetId="7">'[11]კატეგორიების განმარტება'!#REF!</definedName>
    <definedName name="listH" localSheetId="24">'[11]კატეგორიების განმარტება'!#REF!</definedName>
    <definedName name="listH" localSheetId="2">'[11]კატეგორიების განმარტება'!#REF!</definedName>
    <definedName name="listH" localSheetId="3">'[11]კატეგორიების განმარტება'!#REF!</definedName>
    <definedName name="listH">'[11]კატეგორიების განმარტება'!#REF!</definedName>
    <definedName name="ListHIV">'[10]Definitions-lists-EFR'!$A$1:$A$7</definedName>
    <definedName name="listie" localSheetId="7">#REF!</definedName>
    <definedName name="listie" localSheetId="24">#REF!</definedName>
    <definedName name="listie" localSheetId="2">#REF!</definedName>
    <definedName name="listie" localSheetId="3">#REF!</definedName>
    <definedName name="listie">#REF!</definedName>
    <definedName name="listmac" localSheetId="7">#REF!</definedName>
    <definedName name="listmac" localSheetId="24">#REF!</definedName>
    <definedName name="listmac" localSheetId="2">#REF!</definedName>
    <definedName name="listmac" localSheetId="3">#REF!</definedName>
    <definedName name="listmac">#REF!</definedName>
    <definedName name="ListMal">'[9]Definitions-lists-EFR'!$A$21:$A$25</definedName>
    <definedName name="listnew" localSheetId="7">#REF!</definedName>
    <definedName name="listnew" localSheetId="24">#REF!</definedName>
    <definedName name="listnew" localSheetId="2">#REF!</definedName>
    <definedName name="listnew" localSheetId="3">#REF!</definedName>
    <definedName name="listnew">#REF!</definedName>
    <definedName name="listS" localSheetId="7">#REF!</definedName>
    <definedName name="listS" localSheetId="24">#REF!</definedName>
    <definedName name="listS" localSheetId="2">#REF!</definedName>
    <definedName name="listS" localSheetId="3">#REF!</definedName>
    <definedName name="listS">#REF!</definedName>
    <definedName name="listsda" localSheetId="7">#REF!</definedName>
    <definedName name="listsda" localSheetId="24">#REF!</definedName>
    <definedName name="listsda" localSheetId="2">#REF!</definedName>
    <definedName name="listsda" localSheetId="3">#REF!</definedName>
    <definedName name="listsda">#REF!</definedName>
    <definedName name="listsdah" localSheetId="7">#REF!</definedName>
    <definedName name="listsdah" localSheetId="24">#REF!</definedName>
    <definedName name="listsdah" localSheetId="2">#REF!</definedName>
    <definedName name="listsdah" localSheetId="3">#REF!</definedName>
    <definedName name="listsdah">#REF!</definedName>
    <definedName name="listsdahiv" localSheetId="7">#REF!</definedName>
    <definedName name="listsdahiv" localSheetId="24">#REF!</definedName>
    <definedName name="listsdahiv" localSheetId="2">#REF!</definedName>
    <definedName name="listsdahiv" localSheetId="3">#REF!</definedName>
    <definedName name="listsdahiv">#REF!</definedName>
    <definedName name="listsdahiv1" localSheetId="7">#REF!</definedName>
    <definedName name="listsdahiv1" localSheetId="24">#REF!</definedName>
    <definedName name="listsdahiv1" localSheetId="2">#REF!</definedName>
    <definedName name="listsdahiv1" localSheetId="3">#REF!</definedName>
    <definedName name="listsdahiv1">#REF!</definedName>
    <definedName name="listsdam">[12]Definitions!$C$28:$C$50</definedName>
    <definedName name="listsdat" localSheetId="7">#REF!</definedName>
    <definedName name="listsdat" localSheetId="24">#REF!</definedName>
    <definedName name="listsdat" localSheetId="2">#REF!</definedName>
    <definedName name="listsdat" localSheetId="3">#REF!</definedName>
    <definedName name="listsdat">#REF!</definedName>
    <definedName name="listsdat1">[13]Definitions!$C$39:$C$54</definedName>
    <definedName name="listserv" localSheetId="7">#REF!</definedName>
    <definedName name="listserv" localSheetId="24">#REF!</definedName>
    <definedName name="listserv" localSheetId="2">#REF!</definedName>
    <definedName name="listserv" localSheetId="3">#REF!</definedName>
    <definedName name="listserv">#REF!</definedName>
    <definedName name="ListTB">'[9]Definitions-lists-EFR'!$A$39:$A$44</definedName>
    <definedName name="LL" localSheetId="7">#REF!</definedName>
    <definedName name="LL" localSheetId="24">#REF!</definedName>
    <definedName name="LL" localSheetId="2">#REF!</definedName>
    <definedName name="LL" localSheetId="3">#REF!</definedName>
    <definedName name="LL">#REF!</definedName>
    <definedName name="MacrocategoriesALL">[14]Definitions!$B$127:$B$149</definedName>
    <definedName name="Malaria_Top10">[3]Malaria!$Y$2:$Y$5</definedName>
    <definedName name="MalariaII">[6]Malaria!$B$2:$B$11</definedName>
    <definedName name="MalariaOI">[6]Malaria!$D$2:$D$11</definedName>
    <definedName name="MalariaSDA">[7]Malaria!$A$2:$A$19</definedName>
    <definedName name="MalariaSource">[6]Malaria!$E$2:$E$20</definedName>
    <definedName name="mm" localSheetId="7">#REF!</definedName>
    <definedName name="mm" localSheetId="24">#REF!</definedName>
    <definedName name="mm" localSheetId="2">#REF!</definedName>
    <definedName name="mm" localSheetId="3">#REF!</definedName>
    <definedName name="mm">#REF!</definedName>
    <definedName name="Nat_HJK_hjhk4" localSheetId="7">#REF!</definedName>
    <definedName name="Nat_HJK_hjhk4" localSheetId="24">#REF!</definedName>
    <definedName name="Nat_HJK_hjhk4" localSheetId="2">#REF!</definedName>
    <definedName name="Nat_HJK_hjhk4" localSheetId="3">#REF!</definedName>
    <definedName name="Nat_HJK_hjhk4">#REF!</definedName>
    <definedName name="National_factor_year1" localSheetId="7">#REF!</definedName>
    <definedName name="National_factor_year1" localSheetId="24">#REF!</definedName>
    <definedName name="National_factor_year1" localSheetId="2">#REF!</definedName>
    <definedName name="National_factor_year1" localSheetId="3">#REF!</definedName>
    <definedName name="National_factor_year1">#REF!</definedName>
    <definedName name="National_factor_year2" localSheetId="7">#REF!</definedName>
    <definedName name="National_factor_year2" localSheetId="24">#REF!</definedName>
    <definedName name="National_factor_year2" localSheetId="2">#REF!</definedName>
    <definedName name="National_factor_year2" localSheetId="3">#REF!</definedName>
    <definedName name="National_factor_year2">#REF!</definedName>
    <definedName name="National_factor_year3" localSheetId="7">#REF!</definedName>
    <definedName name="National_factor_year3" localSheetId="24">#REF!</definedName>
    <definedName name="National_factor_year3" localSheetId="2">#REF!</definedName>
    <definedName name="National_factor_year3" localSheetId="3">#REF!</definedName>
    <definedName name="National_factor_year3">#REF!</definedName>
    <definedName name="National_factor_year4" localSheetId="7">#REF!</definedName>
    <definedName name="National_factor_year4" localSheetId="24">#REF!</definedName>
    <definedName name="National_factor_year4" localSheetId="2">#REF!</definedName>
    <definedName name="National_factor_year4" localSheetId="3">#REF!</definedName>
    <definedName name="National_factor_year4">#REF!</definedName>
    <definedName name="National_factor_year5" localSheetId="7">#REF!</definedName>
    <definedName name="National_factor_year5" localSheetId="24">#REF!</definedName>
    <definedName name="National_factor_year5" localSheetId="2">#REF!</definedName>
    <definedName name="National_factor_year5" localSheetId="3">#REF!</definedName>
    <definedName name="National_factor_year5">#REF!</definedName>
    <definedName name="nino" localSheetId="7">#REF!</definedName>
    <definedName name="nino" localSheetId="24">#REF!</definedName>
    <definedName name="nino" localSheetId="2">#REF!</definedName>
    <definedName name="nino" localSheetId="3">#REF!</definedName>
    <definedName name="nino">#REF!</definedName>
    <definedName name="nn" localSheetId="7">#REF!</definedName>
    <definedName name="nn" localSheetId="24">#REF!</definedName>
    <definedName name="nn" localSheetId="2">#REF!</definedName>
    <definedName name="nn" localSheetId="3">#REF!</definedName>
    <definedName name="nn">#REF!</definedName>
    <definedName name="Nozadze" localSheetId="7">#REF!</definedName>
    <definedName name="Nozadze" localSheetId="24">#REF!</definedName>
    <definedName name="Nozadze" localSheetId="2">#REF!</definedName>
    <definedName name="Nozadze" localSheetId="3">#REF!</definedName>
    <definedName name="Nozadze">#REF!</definedName>
    <definedName name="OB">'[5]Budget Summary'!$A$234:$A$236</definedName>
    <definedName name="outcome" localSheetId="7">#REF!</definedName>
    <definedName name="outcome" localSheetId="24">#REF!</definedName>
    <definedName name="outcome" localSheetId="2">#REF!</definedName>
    <definedName name="outcome" localSheetId="3">#REF!</definedName>
    <definedName name="outcome">#REF!</definedName>
    <definedName name="outcome_1" localSheetId="7">#REF!</definedName>
    <definedName name="outcome_1" localSheetId="24">#REF!</definedName>
    <definedName name="outcome_1" localSheetId="2">#REF!</definedName>
    <definedName name="outcome_1" localSheetId="3">#REF!</definedName>
    <definedName name="outcome_1">#REF!</definedName>
    <definedName name="Phase">'[5]Budget Summary'!$A$217:$A$218</definedName>
    <definedName name="pop" localSheetId="7">#REF!</definedName>
    <definedName name="pop" localSheetId="24">#REF!</definedName>
    <definedName name="pop" localSheetId="2">#REF!</definedName>
    <definedName name="pop" localSheetId="3">#REF!</definedName>
    <definedName name="pop">#REF!</definedName>
    <definedName name="pp" localSheetId="7">#REF!</definedName>
    <definedName name="pp" localSheetId="24">#REF!</definedName>
    <definedName name="pp" localSheetId="2">#REF!</definedName>
    <definedName name="pp" localSheetId="3">#REF!</definedName>
    <definedName name="pp">#REF!</definedName>
    <definedName name="PR_SDA" localSheetId="7">'[9]LFA_Programmatic Progress_1A'!#REF!</definedName>
    <definedName name="PR_SDA" localSheetId="24">'[9]LFA_Programmatic Progress_1A'!#REF!</definedName>
    <definedName name="PR_SDA" localSheetId="2">'[9]LFA_Programmatic Progress_1A'!#REF!</definedName>
    <definedName name="PR_SDA" localSheetId="3">'[9]LFA_Programmatic Progress_1A'!#REF!</definedName>
    <definedName name="PR_SDA">'[9]LFA_Programmatic Progress_1A'!#REF!</definedName>
    <definedName name="_xlnm.Print_Area" localSheetId="22">'1.2.3'!$A$1:$W$78</definedName>
    <definedName name="_xlnm.Print_Area" localSheetId="27">'BDD 3.2 (ჭერი)'!$B$2:$T$227</definedName>
    <definedName name="_xlnm.Print_Area" localSheetId="24">'Peer Support'!$A$9:$Q$54</definedName>
    <definedName name="_xlnm.Print_Titles" localSheetId="27">'BDD 3.2 (ჭერი)'!$6:$8</definedName>
    <definedName name="PRnumbers">'[3]Performance Framework'!$K$4:$K$8</definedName>
    <definedName name="PS">[7]HIV!$F$5</definedName>
    <definedName name="SD" localSheetId="7">#REF!</definedName>
    <definedName name="SD" localSheetId="24">#REF!</definedName>
    <definedName name="SD" localSheetId="2">#REF!</definedName>
    <definedName name="SD" localSheetId="3">#REF!</definedName>
    <definedName name="SD">#REF!</definedName>
    <definedName name="SDA" localSheetId="7">#REF!</definedName>
    <definedName name="SDA" localSheetId="24">#REF!</definedName>
    <definedName name="SDA" localSheetId="2">#REF!</definedName>
    <definedName name="SDA" localSheetId="3">#REF!</definedName>
    <definedName name="SDA">#REF!</definedName>
    <definedName name="SDAList">[7]Malaria!$A$3:$A$20</definedName>
    <definedName name="SDAList_1" localSheetId="7">#REF!</definedName>
    <definedName name="SDAList_1" localSheetId="24">#REF!</definedName>
    <definedName name="SDAList_1" localSheetId="2">#REF!</definedName>
    <definedName name="SDAList_1" localSheetId="3">#REF!</definedName>
    <definedName name="SDAList_1">#REF!</definedName>
    <definedName name="Sources" localSheetId="7">#REF!</definedName>
    <definedName name="Sources" localSheetId="24">#REF!</definedName>
    <definedName name="Sources" localSheetId="2">#REF!</definedName>
    <definedName name="Sources" localSheetId="3">#REF!</definedName>
    <definedName name="Sources">#REF!</definedName>
    <definedName name="SourcesList" localSheetId="7">#REF!</definedName>
    <definedName name="SourcesList" localSheetId="24">#REF!</definedName>
    <definedName name="SourcesList" localSheetId="2">#REF!</definedName>
    <definedName name="SourcesList" localSheetId="3">#REF!</definedName>
    <definedName name="SourcesList">#REF!</definedName>
    <definedName name="SourcesList_1" localSheetId="7">#REF!</definedName>
    <definedName name="SourcesList_1" localSheetId="24">#REF!</definedName>
    <definedName name="SourcesList_1" localSheetId="2">#REF!</definedName>
    <definedName name="SourcesList_1" localSheetId="3">#REF!</definedName>
    <definedName name="SourcesList_1">#REF!</definedName>
    <definedName name="TargetCumulation">[3]Definitions!$Y$3:$Y$5</definedName>
    <definedName name="TB_Top10">[3]TB!$Y$2:$Y$5</definedName>
    <definedName name="TBII">[6]TB!$B$2:$B$5</definedName>
    <definedName name="TBOI">[6]TB!$D$2:$D$4</definedName>
    <definedName name="TBSDA">[7]TB!$A$2:$A$21</definedName>
    <definedName name="TBSource">[6]TB!$E$2:$E$16</definedName>
    <definedName name="TEST" localSheetId="7">'[9]LFA_Programmatic Progress_1A'!#REF!</definedName>
    <definedName name="TEST" localSheetId="24">'[9]LFA_Programmatic Progress_1A'!#REF!</definedName>
    <definedName name="TEST" localSheetId="2">'[9]LFA_Programmatic Progress_1A'!#REF!</definedName>
    <definedName name="TEST" localSheetId="3">'[9]LFA_Programmatic Progress_1A'!#REF!</definedName>
    <definedName name="TEST">'[9]LFA_Programmatic Progress_1A'!#REF!</definedName>
    <definedName name="TG_2011_GF" localSheetId="7">#REF!</definedName>
    <definedName name="TG_2011_GF" localSheetId="24">#REF!</definedName>
    <definedName name="TG_2011_GF" localSheetId="2">#REF!</definedName>
    <definedName name="TG_2011_GF" localSheetId="3">#REF!</definedName>
    <definedName name="TG_2011_GF">#REF!</definedName>
    <definedName name="TG_2013_GF" localSheetId="7">#REF!</definedName>
    <definedName name="TG_2013_GF" localSheetId="24">#REF!</definedName>
    <definedName name="TG_2013_GF" localSheetId="2">#REF!</definedName>
    <definedName name="TG_2013_GF" localSheetId="3">#REF!</definedName>
    <definedName name="TG_2013_GF">#REF!</definedName>
    <definedName name="TiedTo">[3]Definitions!$AE$3:$AE$7</definedName>
    <definedName name="Timeframe" localSheetId="7">#REF!</definedName>
    <definedName name="Timeframe" localSheetId="24">#REF!</definedName>
    <definedName name="Timeframe" localSheetId="2">#REF!</definedName>
    <definedName name="Timeframe" localSheetId="3">#REF!</definedName>
    <definedName name="Timeframe">#REF!</definedName>
    <definedName name="Top_10">IF(ComponentCode="S",HSS_Top10,IF(ComponentCode="I",HIV_Top10,IF(ComponentCode="u",TB_Top10,IF(ComponentCode="a",Malaria_Top10,""))))</definedName>
    <definedName name="Total19">'Harm Reduction'!$P$9</definedName>
    <definedName name="Total20">'Harm Reduction'!$P$10</definedName>
    <definedName name="Total21">'Harm Reduction'!$P$11</definedName>
    <definedName name="Total22">'Harm Reduction'!$P$12</definedName>
    <definedName name="TT" localSheetId="7">[6]HIV!#REF!</definedName>
    <definedName name="TT" localSheetId="24">[6]HIV!#REF!</definedName>
    <definedName name="TT" localSheetId="2">[6]HIV!#REF!</definedName>
    <definedName name="TT" localSheetId="3">[6]HIV!#REF!</definedName>
    <definedName name="TT">[6]HIV!#REF!</definedName>
    <definedName name="vaxo" localSheetId="7">#REF!</definedName>
    <definedName name="vaxo" localSheetId="24">#REF!</definedName>
    <definedName name="vaxo" localSheetId="2">#REF!</definedName>
    <definedName name="vaxo" localSheetId="3">#REF!</definedName>
    <definedName name="vaxo">#REF!</definedName>
    <definedName name="VV" localSheetId="7">#REF!</definedName>
    <definedName name="VV" localSheetId="24">#REF!</definedName>
    <definedName name="VV" localSheetId="2">#REF!</definedName>
    <definedName name="VV" localSheetId="3">#REF!</definedName>
    <definedName name="VV">#REF!</definedName>
    <definedName name="XX" localSheetId="7">#REF!</definedName>
    <definedName name="XX" localSheetId="24">#REF!</definedName>
    <definedName name="XX" localSheetId="2">#REF!</definedName>
    <definedName name="XX" localSheetId="3">#REF!</definedName>
    <definedName name="XX">#REF!</definedName>
    <definedName name="zz" localSheetId="7">#REF!</definedName>
    <definedName name="zz" localSheetId="24">#REF!</definedName>
    <definedName name="zz" localSheetId="2">#REF!</definedName>
    <definedName name="zz" localSheetId="3">#REF!</definedName>
    <definedName name="zz">#REF!</definedName>
    <definedName name="ფგგ" localSheetId="7">#REF!</definedName>
    <definedName name="ფგგ" localSheetId="24">#REF!</definedName>
    <definedName name="ფგგ" localSheetId="2">#REF!</definedName>
    <definedName name="ფგგ" localSheetId="3">#REF!</definedName>
    <definedName name="ფგგ">#REF!</definedName>
    <definedName name="ხფდ" localSheetId="7">#REF!</definedName>
    <definedName name="ხფდ" localSheetId="24">#REF!</definedName>
    <definedName name="ხფდ" localSheetId="2">#REF!</definedName>
    <definedName name="ხფდ" localSheetId="3">#REF!</definedName>
    <definedName name="ხფდ">#REF!</definedName>
  </definedNames>
  <calcPr calcId="181029"/>
</workbook>
</file>

<file path=xl/calcChain.xml><?xml version="1.0" encoding="utf-8"?>
<calcChain xmlns="http://schemas.openxmlformats.org/spreadsheetml/2006/main">
  <c r="G11" i="38" l="1"/>
  <c r="G24" i="34"/>
  <c r="G26" i="34"/>
  <c r="D92" i="36"/>
  <c r="C92" i="36"/>
  <c r="B92" i="36"/>
  <c r="E91" i="36"/>
  <c r="D91" i="36"/>
  <c r="C91" i="36"/>
  <c r="B91" i="36"/>
  <c r="E90" i="36"/>
  <c r="D90" i="36"/>
  <c r="C90" i="36"/>
  <c r="D84" i="36" s="1"/>
  <c r="B90" i="36"/>
  <c r="E89" i="36"/>
  <c r="D89" i="36"/>
  <c r="C89" i="36"/>
  <c r="B89" i="36"/>
  <c r="E77" i="36"/>
  <c r="C77" i="36"/>
  <c r="E76" i="36"/>
  <c r="C76" i="36"/>
  <c r="C97" i="36" s="1"/>
  <c r="E75" i="36"/>
  <c r="D95" i="36" s="1"/>
  <c r="D98" i="36" s="1"/>
  <c r="C75" i="36"/>
  <c r="G72" i="36"/>
  <c r="F72" i="36"/>
  <c r="D72" i="36"/>
  <c r="F71" i="36"/>
  <c r="D71" i="36"/>
  <c r="F70" i="36"/>
  <c r="D70" i="36"/>
  <c r="G67" i="36"/>
  <c r="H67" i="36" s="1"/>
  <c r="F67" i="36"/>
  <c r="D67" i="36"/>
  <c r="H66" i="36"/>
  <c r="F66" i="36"/>
  <c r="D66" i="36"/>
  <c r="F65" i="36"/>
  <c r="D65" i="36"/>
  <c r="G62" i="36"/>
  <c r="H62" i="36"/>
  <c r="F62" i="36"/>
  <c r="D62" i="36"/>
  <c r="H61" i="36"/>
  <c r="F61" i="36"/>
  <c r="D61" i="36"/>
  <c r="F60" i="36"/>
  <c r="D60" i="36"/>
  <c r="G57" i="36"/>
  <c r="H57" i="36" s="1"/>
  <c r="F57" i="36"/>
  <c r="D57" i="36"/>
  <c r="F56" i="36"/>
  <c r="D56" i="36"/>
  <c r="F55" i="36"/>
  <c r="D55" i="36"/>
  <c r="O45" i="36"/>
  <c r="O56" i="36" s="1"/>
  <c r="M45" i="36"/>
  <c r="M56" i="36" s="1"/>
  <c r="K45" i="36"/>
  <c r="K56" i="36" s="1"/>
  <c r="I45" i="36"/>
  <c r="I56" i="36" s="1"/>
  <c r="I76" i="36" s="1"/>
  <c r="G45" i="36"/>
  <c r="G56" i="36" s="1"/>
  <c r="G39" i="36"/>
  <c r="O36" i="36"/>
  <c r="O70" i="36"/>
  <c r="M36" i="36"/>
  <c r="M70" i="36" s="1"/>
  <c r="K36" i="36"/>
  <c r="K70" i="36"/>
  <c r="I36" i="36"/>
  <c r="I70" i="36" s="1"/>
  <c r="G36" i="36"/>
  <c r="G70" i="36" s="1"/>
  <c r="O33" i="36"/>
  <c r="O65" i="36" s="1"/>
  <c r="M33" i="36"/>
  <c r="M65" i="36" s="1"/>
  <c r="K33" i="36"/>
  <c r="K65" i="36" s="1"/>
  <c r="I33" i="36"/>
  <c r="I65" i="36" s="1"/>
  <c r="G33" i="36"/>
  <c r="G65" i="36" s="1"/>
  <c r="H65" i="36" s="1"/>
  <c r="M32" i="36"/>
  <c r="O32" i="36" s="1"/>
  <c r="M30" i="36"/>
  <c r="O30" i="36" s="1"/>
  <c r="M29" i="36"/>
  <c r="O29" i="36" s="1"/>
  <c r="O27" i="36" s="1"/>
  <c r="O26" i="36" s="1"/>
  <c r="O60" i="36" s="1"/>
  <c r="K29" i="36"/>
  <c r="K28" i="36"/>
  <c r="I27" i="36"/>
  <c r="I26" i="36" s="1"/>
  <c r="I60" i="36" s="1"/>
  <c r="G27" i="36"/>
  <c r="G26" i="36" s="1"/>
  <c r="G60" i="36" s="1"/>
  <c r="H60" i="36" s="1"/>
  <c r="O24" i="36"/>
  <c r="M24" i="36"/>
  <c r="K24" i="36"/>
  <c r="I24" i="36"/>
  <c r="G24" i="36"/>
  <c r="O19" i="36"/>
  <c r="M19" i="36"/>
  <c r="K19" i="36"/>
  <c r="I19" i="36"/>
  <c r="G19" i="36"/>
  <c r="O14" i="36"/>
  <c r="M14" i="36"/>
  <c r="K14" i="36"/>
  <c r="I14" i="36"/>
  <c r="G14" i="36"/>
  <c r="K13" i="36"/>
  <c r="M13" i="36" s="1"/>
  <c r="O13" i="36" s="1"/>
  <c r="K12" i="36"/>
  <c r="M12" i="36" s="1"/>
  <c r="O12" i="36" s="1"/>
  <c r="K11" i="36"/>
  <c r="M11" i="36" s="1"/>
  <c r="O11" i="36" s="1"/>
  <c r="M10" i="36"/>
  <c r="O10" i="36" s="1"/>
  <c r="K10" i="36"/>
  <c r="K9" i="36"/>
  <c r="M9" i="36" s="1"/>
  <c r="I8" i="36"/>
  <c r="I7" i="36" s="1"/>
  <c r="I6" i="36" s="1"/>
  <c r="G8" i="36"/>
  <c r="G7" i="36"/>
  <c r="G6" i="36" s="1"/>
  <c r="C96" i="36"/>
  <c r="M28" i="36"/>
  <c r="K27" i="36"/>
  <c r="K26" i="36" s="1"/>
  <c r="K60" i="36" s="1"/>
  <c r="D97" i="36"/>
  <c r="E78" i="36"/>
  <c r="F75" i="36" s="1"/>
  <c r="C84" i="36"/>
  <c r="K8" i="36"/>
  <c r="K7" i="36" s="1"/>
  <c r="K6" i="36" s="1"/>
  <c r="G77" i="36"/>
  <c r="C95" i="36"/>
  <c r="C98" i="36" s="1"/>
  <c r="C78" i="36"/>
  <c r="D77" i="36" s="1"/>
  <c r="D96" i="36"/>
  <c r="D68" i="36"/>
  <c r="D58" i="36"/>
  <c r="D63" i="36"/>
  <c r="E96" i="36"/>
  <c r="F68" i="36"/>
  <c r="F63" i="36"/>
  <c r="E100" i="36"/>
  <c r="O28" i="36"/>
  <c r="M27" i="36"/>
  <c r="M26" i="36" s="1"/>
  <c r="M60" i="36" s="1"/>
  <c r="E9" i="33"/>
  <c r="E25" i="33" s="1"/>
  <c r="P36" i="33"/>
  <c r="P35" i="33"/>
  <c r="P41" i="33" s="1"/>
  <c r="O36" i="33"/>
  <c r="O35" i="33"/>
  <c r="N36" i="33"/>
  <c r="N35" i="33"/>
  <c r="N41" i="33" s="1"/>
  <c r="M36" i="33"/>
  <c r="M35" i="33"/>
  <c r="O41" i="33"/>
  <c r="M41" i="33"/>
  <c r="P12" i="7"/>
  <c r="C35" i="33"/>
  <c r="C36" i="33"/>
  <c r="C37" i="33"/>
  <c r="E12" i="33"/>
  <c r="E26" i="33"/>
  <c r="E27" i="33"/>
  <c r="C39" i="33"/>
  <c r="E18" i="33"/>
  <c r="E29" i="33" s="1"/>
  <c r="E22" i="33"/>
  <c r="E30" i="33"/>
  <c r="E31" i="33"/>
  <c r="H111" i="1"/>
  <c r="H112" i="1"/>
  <c r="H113" i="1"/>
  <c r="H114" i="1"/>
  <c r="H115" i="1"/>
  <c r="H116" i="1"/>
  <c r="H118" i="1"/>
  <c r="H119" i="1"/>
  <c r="H120" i="1"/>
  <c r="H122" i="1"/>
  <c r="H123" i="1"/>
  <c r="H124" i="1"/>
  <c r="H125" i="1"/>
  <c r="H126" i="1"/>
  <c r="D10" i="1" s="1"/>
  <c r="P35" i="7" s="1"/>
  <c r="F141" i="1"/>
  <c r="F142" i="1"/>
  <c r="C9" i="10"/>
  <c r="E18" i="2"/>
  <c r="E19" i="2"/>
  <c r="E20" i="2"/>
  <c r="E21" i="2"/>
  <c r="E22" i="2"/>
  <c r="E23" i="2"/>
  <c r="E24" i="2"/>
  <c r="E25" i="2"/>
  <c r="E26" i="2"/>
  <c r="E27" i="2"/>
  <c r="E28" i="2"/>
  <c r="E29" i="2"/>
  <c r="E30" i="2"/>
  <c r="E31" i="2"/>
  <c r="E32" i="2"/>
  <c r="E33" i="2"/>
  <c r="E34" i="2"/>
  <c r="E35" i="2"/>
  <c r="E36" i="2"/>
  <c r="E37" i="2"/>
  <c r="E38" i="2"/>
  <c r="E39" i="2"/>
  <c r="C8" i="2" s="1"/>
  <c r="P39" i="7" s="1"/>
  <c r="E23" i="6"/>
  <c r="E24" i="6"/>
  <c r="E25" i="6"/>
  <c r="E26" i="6"/>
  <c r="E27" i="6"/>
  <c r="E28" i="6"/>
  <c r="E29" i="6"/>
  <c r="E30" i="6"/>
  <c r="E31" i="6"/>
  <c r="E32" i="6"/>
  <c r="E33" i="6"/>
  <c r="E34" i="6"/>
  <c r="E35" i="6"/>
  <c r="E36" i="6"/>
  <c r="E37" i="6"/>
  <c r="E38" i="6"/>
  <c r="E39" i="6"/>
  <c r="E40" i="6"/>
  <c r="E41" i="6"/>
  <c r="E50" i="6"/>
  <c r="E51" i="6"/>
  <c r="E52" i="6"/>
  <c r="E53" i="6"/>
  <c r="E54" i="6"/>
  <c r="E61" i="6"/>
  <c r="C11" i="6" s="1"/>
  <c r="E66" i="6"/>
  <c r="E68" i="6" s="1"/>
  <c r="E67" i="6"/>
  <c r="E72" i="6"/>
  <c r="C12" i="6" s="1"/>
  <c r="Q42" i="11"/>
  <c r="Q43" i="11"/>
  <c r="Q45" i="11"/>
  <c r="E46" i="11"/>
  <c r="H46" i="11"/>
  <c r="I46" i="11"/>
  <c r="J46" i="11"/>
  <c r="N46" i="11"/>
  <c r="O46" i="11"/>
  <c r="Q47" i="11"/>
  <c r="I48" i="11"/>
  <c r="Q48" i="11" s="1"/>
  <c r="Q49" i="11"/>
  <c r="Q51" i="11"/>
  <c r="Q52" i="11"/>
  <c r="C12" i="11"/>
  <c r="E12" i="11" s="1"/>
  <c r="F12" i="11"/>
  <c r="G12" i="11"/>
  <c r="H12" i="11"/>
  <c r="J12" i="11"/>
  <c r="K12" i="11"/>
  <c r="L12" i="11"/>
  <c r="N12" i="11"/>
  <c r="O12" i="11"/>
  <c r="P12" i="11"/>
  <c r="C13" i="11"/>
  <c r="H13" i="11" s="1"/>
  <c r="L13" i="11"/>
  <c r="C14" i="11"/>
  <c r="E14" i="11" s="1"/>
  <c r="Q14" i="11" s="1"/>
  <c r="F14" i="11"/>
  <c r="G14" i="11"/>
  <c r="H14" i="11"/>
  <c r="I14" i="11"/>
  <c r="J14" i="11"/>
  <c r="K14" i="11"/>
  <c r="L14" i="11"/>
  <c r="M14" i="11"/>
  <c r="N14" i="11"/>
  <c r="O14" i="11"/>
  <c r="P14" i="11"/>
  <c r="C15" i="11"/>
  <c r="H15" i="11" s="1"/>
  <c r="L15" i="11"/>
  <c r="C16" i="11"/>
  <c r="E16" i="11" s="1"/>
  <c r="Q16" i="11" s="1"/>
  <c r="F16" i="11"/>
  <c r="G16" i="11"/>
  <c r="H16" i="11"/>
  <c r="I16" i="11"/>
  <c r="J16" i="11"/>
  <c r="K16" i="11"/>
  <c r="L16" i="11"/>
  <c r="M16" i="11"/>
  <c r="N16" i="11"/>
  <c r="O16" i="11"/>
  <c r="P16" i="11"/>
  <c r="C17" i="11"/>
  <c r="H17" i="11" s="1"/>
  <c r="L17" i="11"/>
  <c r="C18" i="11"/>
  <c r="E18" i="11" s="1"/>
  <c r="Q18" i="11" s="1"/>
  <c r="F18" i="11"/>
  <c r="G18" i="11"/>
  <c r="H18" i="11"/>
  <c r="I18" i="11"/>
  <c r="J18" i="11"/>
  <c r="K18" i="11"/>
  <c r="L18" i="11"/>
  <c r="M18" i="11"/>
  <c r="N18" i="11"/>
  <c r="O18" i="11"/>
  <c r="P18" i="11"/>
  <c r="E19" i="11"/>
  <c r="F19" i="11"/>
  <c r="G19" i="11"/>
  <c r="H19" i="11"/>
  <c r="I19" i="11"/>
  <c r="J19" i="11"/>
  <c r="K19" i="11"/>
  <c r="L19" i="11"/>
  <c r="M19" i="11"/>
  <c r="N19" i="11"/>
  <c r="O19" i="11"/>
  <c r="P19" i="11"/>
  <c r="Q19" i="11"/>
  <c r="C20" i="11"/>
  <c r="E20" i="11" s="1"/>
  <c r="G20" i="11"/>
  <c r="H20" i="11"/>
  <c r="K20" i="11"/>
  <c r="L20" i="11"/>
  <c r="O20" i="11"/>
  <c r="P20" i="11"/>
  <c r="F21" i="11"/>
  <c r="G21" i="11"/>
  <c r="H21" i="11"/>
  <c r="I21" i="11"/>
  <c r="J21" i="11"/>
  <c r="K21" i="11"/>
  <c r="L21" i="11"/>
  <c r="M21" i="11"/>
  <c r="N21" i="11"/>
  <c r="O21" i="11"/>
  <c r="P21" i="11"/>
  <c r="C22" i="11"/>
  <c r="L22" i="11" s="1"/>
  <c r="H22" i="11"/>
  <c r="P22" i="11"/>
  <c r="E23" i="11"/>
  <c r="F23" i="11"/>
  <c r="G23" i="11"/>
  <c r="H23" i="11"/>
  <c r="I23" i="11"/>
  <c r="J23" i="11"/>
  <c r="K23" i="11"/>
  <c r="L23" i="11"/>
  <c r="M23" i="11"/>
  <c r="N23" i="11"/>
  <c r="O23" i="11"/>
  <c r="P23" i="11"/>
  <c r="F24" i="11"/>
  <c r="H24" i="11"/>
  <c r="I24" i="11"/>
  <c r="J24" i="11"/>
  <c r="K24" i="11"/>
  <c r="L24" i="11"/>
  <c r="M24" i="11"/>
  <c r="O24" i="11"/>
  <c r="Q25" i="11"/>
  <c r="Q26" i="11"/>
  <c r="C27" i="11"/>
  <c r="E27" i="11"/>
  <c r="F27" i="11"/>
  <c r="G27" i="11"/>
  <c r="H27" i="11"/>
  <c r="I27" i="11"/>
  <c r="J27" i="11"/>
  <c r="K27" i="11"/>
  <c r="L27" i="11"/>
  <c r="M27" i="11"/>
  <c r="N27" i="11"/>
  <c r="O27" i="11"/>
  <c r="P27" i="11"/>
  <c r="E28" i="11"/>
  <c r="W28" i="11" s="1"/>
  <c r="F28" i="11"/>
  <c r="G28" i="11"/>
  <c r="H28" i="11"/>
  <c r="I28" i="11"/>
  <c r="J28" i="11"/>
  <c r="K28" i="11"/>
  <c r="L28" i="11"/>
  <c r="M28" i="11"/>
  <c r="N28" i="11"/>
  <c r="O28" i="11"/>
  <c r="P28" i="11"/>
  <c r="Q28" i="11"/>
  <c r="E29" i="11"/>
  <c r="F29" i="11"/>
  <c r="G29" i="11"/>
  <c r="H29" i="11"/>
  <c r="I29" i="11"/>
  <c r="J29" i="11"/>
  <c r="K29" i="11"/>
  <c r="L29" i="11"/>
  <c r="M29" i="11"/>
  <c r="N29" i="11"/>
  <c r="O29" i="11"/>
  <c r="P29" i="11"/>
  <c r="F30" i="11"/>
  <c r="G30" i="11"/>
  <c r="H30" i="11"/>
  <c r="I30" i="11"/>
  <c r="J30" i="11"/>
  <c r="K30" i="11"/>
  <c r="L30" i="11"/>
  <c r="M30" i="11"/>
  <c r="N30" i="11"/>
  <c r="O30" i="11"/>
  <c r="P30" i="11"/>
  <c r="E31" i="11"/>
  <c r="F31" i="11"/>
  <c r="G31" i="11"/>
  <c r="H31" i="11"/>
  <c r="I31" i="11"/>
  <c r="J31" i="11"/>
  <c r="K31" i="11"/>
  <c r="L31" i="11"/>
  <c r="M31" i="11"/>
  <c r="N31" i="11"/>
  <c r="O31" i="11"/>
  <c r="P31" i="11"/>
  <c r="Q32" i="11"/>
  <c r="G33" i="11"/>
  <c r="Q33" i="11" s="1"/>
  <c r="P33" i="11"/>
  <c r="Q34" i="11"/>
  <c r="E35" i="11"/>
  <c r="Q35" i="11" s="1"/>
  <c r="C36" i="11"/>
  <c r="E36" i="11" s="1"/>
  <c r="Q36" i="11"/>
  <c r="C37" i="11"/>
  <c r="E37" i="11"/>
  <c r="Q37" i="11" s="1"/>
  <c r="Q38" i="11"/>
  <c r="Q39" i="11"/>
  <c r="P23" i="7"/>
  <c r="P41" i="7"/>
  <c r="D5" i="12"/>
  <c r="D6" i="12"/>
  <c r="D7" i="12"/>
  <c r="D8" i="12"/>
  <c r="D9" i="12"/>
  <c r="D10" i="12"/>
  <c r="D11" i="12"/>
  <c r="D12" i="12"/>
  <c r="D13" i="12"/>
  <c r="D14" i="12"/>
  <c r="D15" i="12"/>
  <c r="D16" i="12"/>
  <c r="D17" i="12"/>
  <c r="D18" i="12"/>
  <c r="D19" i="12"/>
  <c r="P46" i="7" s="1"/>
  <c r="C15" i="26"/>
  <c r="D15" i="26" s="1"/>
  <c r="C16" i="26"/>
  <c r="D16" i="26" s="1"/>
  <c r="C17" i="26"/>
  <c r="D17" i="26" s="1"/>
  <c r="C18" i="26"/>
  <c r="D18" i="26" s="1"/>
  <c r="C19" i="26"/>
  <c r="D19" i="26" s="1"/>
  <c r="D21" i="26"/>
  <c r="B6" i="26"/>
  <c r="D6" i="26"/>
  <c r="B7" i="26"/>
  <c r="D7" i="26"/>
  <c r="B8" i="26"/>
  <c r="D8" i="26"/>
  <c r="B9" i="26"/>
  <c r="D9" i="26"/>
  <c r="B10" i="26"/>
  <c r="D10" i="26"/>
  <c r="P51" i="7"/>
  <c r="P49" i="7"/>
  <c r="P53" i="7"/>
  <c r="P48" i="7" s="1"/>
  <c r="P57" i="7"/>
  <c r="AE102" i="7"/>
  <c r="C18" i="21"/>
  <c r="I33" i="34"/>
  <c r="I65" i="34"/>
  <c r="AE103" i="7"/>
  <c r="C19" i="21"/>
  <c r="I43" i="36" s="1"/>
  <c r="I72" i="36" s="1"/>
  <c r="I43" i="34"/>
  <c r="I72" i="34" s="1"/>
  <c r="U12" i="7"/>
  <c r="F9" i="33"/>
  <c r="F25" i="33"/>
  <c r="F27" i="33" s="1"/>
  <c r="F12" i="33"/>
  <c r="F26" i="33"/>
  <c r="F18" i="33"/>
  <c r="F29" i="33"/>
  <c r="F31" i="33" s="1"/>
  <c r="F39" i="33" s="1"/>
  <c r="F22" i="33"/>
  <c r="F30" i="33"/>
  <c r="U20" i="7"/>
  <c r="U21" i="7"/>
  <c r="U23" i="7"/>
  <c r="U39" i="7"/>
  <c r="U41" i="7"/>
  <c r="U51" i="7"/>
  <c r="U49" i="7"/>
  <c r="U48" i="7" s="1"/>
  <c r="U53" i="7"/>
  <c r="U57" i="7"/>
  <c r="U71" i="7"/>
  <c r="AF114" i="7"/>
  <c r="E18" i="21" s="1"/>
  <c r="K42" i="36" s="1"/>
  <c r="K67" i="36" s="1"/>
  <c r="Y12" i="7"/>
  <c r="G9" i="33"/>
  <c r="G25" i="33" s="1"/>
  <c r="G27" i="33" s="1"/>
  <c r="G37" i="33" s="1"/>
  <c r="G12" i="33"/>
  <c r="G26" i="33"/>
  <c r="G18" i="33"/>
  <c r="G29" i="33"/>
  <c r="G31" i="33" s="1"/>
  <c r="G39" i="33" s="1"/>
  <c r="G22" i="33"/>
  <c r="G30" i="33" s="1"/>
  <c r="Y15" i="7"/>
  <c r="Y20" i="7"/>
  <c r="Y21" i="7"/>
  <c r="Y23" i="7"/>
  <c r="D9" i="10"/>
  <c r="Y41" i="7"/>
  <c r="Y45" i="7"/>
  <c r="Y51" i="7"/>
  <c r="Y49" i="7"/>
  <c r="Y48" i="7" s="1"/>
  <c r="Y53" i="7"/>
  <c r="Y57" i="7"/>
  <c r="M26" i="34"/>
  <c r="M60" i="34" s="1"/>
  <c r="AG114" i="7"/>
  <c r="F18" i="21"/>
  <c r="AC12" i="7"/>
  <c r="H9" i="33"/>
  <c r="H25" i="33"/>
  <c r="H27" i="33" s="1"/>
  <c r="H12" i="33"/>
  <c r="H26" i="33" s="1"/>
  <c r="H18" i="33"/>
  <c r="H29" i="33" s="1"/>
  <c r="H31" i="33" s="1"/>
  <c r="H39" i="33" s="1"/>
  <c r="H22" i="33"/>
  <c r="H30" i="33"/>
  <c r="AC19" i="7"/>
  <c r="E9" i="10"/>
  <c r="AC38" i="7" s="1"/>
  <c r="AC32" i="7" s="1"/>
  <c r="AC45" i="7"/>
  <c r="O26" i="34"/>
  <c r="O60" i="34"/>
  <c r="AH114" i="7"/>
  <c r="G18" i="21"/>
  <c r="O33" i="34"/>
  <c r="O65" i="34"/>
  <c r="AC71" i="7"/>
  <c r="AH115" i="7"/>
  <c r="G19" i="21" s="1"/>
  <c r="O43" i="36" s="1"/>
  <c r="O72" i="36" s="1"/>
  <c r="O36" i="34"/>
  <c r="O70" i="34" s="1"/>
  <c r="I7" i="34"/>
  <c r="I14" i="34"/>
  <c r="I19" i="34"/>
  <c r="I24" i="34"/>
  <c r="I6" i="34"/>
  <c r="I55" i="34" s="1"/>
  <c r="I26" i="34"/>
  <c r="I60" i="34" s="1"/>
  <c r="I36" i="34"/>
  <c r="I70" i="34"/>
  <c r="I45" i="34"/>
  <c r="I56" i="34" s="1"/>
  <c r="I76" i="34" s="1"/>
  <c r="F97" i="34" s="1"/>
  <c r="K7" i="34"/>
  <c r="K14" i="34"/>
  <c r="K19" i="34"/>
  <c r="K24" i="34"/>
  <c r="K6" i="34"/>
  <c r="K55" i="34" s="1"/>
  <c r="K26" i="34"/>
  <c r="K60" i="34" s="1"/>
  <c r="K33" i="34"/>
  <c r="K65" i="34" s="1"/>
  <c r="K36" i="34"/>
  <c r="K70" i="34" s="1"/>
  <c r="K45" i="34"/>
  <c r="K56" i="34" s="1"/>
  <c r="K76" i="34" s="1"/>
  <c r="G97" i="34" s="1"/>
  <c r="M7" i="34"/>
  <c r="M14" i="34"/>
  <c r="M19" i="34"/>
  <c r="M24" i="34"/>
  <c r="M6" i="34"/>
  <c r="M55" i="34" s="1"/>
  <c r="M33" i="34"/>
  <c r="M65" i="34" s="1"/>
  <c r="M36" i="34"/>
  <c r="M70" i="34" s="1"/>
  <c r="M75" i="34"/>
  <c r="H95" i="34" s="1"/>
  <c r="M45" i="34"/>
  <c r="M56" i="34" s="1"/>
  <c r="M76" i="34" s="1"/>
  <c r="H97" i="34" s="1"/>
  <c r="O7" i="34"/>
  <c r="O14" i="34"/>
  <c r="O19" i="34"/>
  <c r="O6" i="34" s="1"/>
  <c r="O55" i="34" s="1"/>
  <c r="O75" i="34" s="1"/>
  <c r="I95" i="34" s="1"/>
  <c r="O24" i="34"/>
  <c r="O45" i="34"/>
  <c r="O56" i="34" s="1"/>
  <c r="O76" i="34" s="1"/>
  <c r="I97" i="34" s="1"/>
  <c r="C77" i="34"/>
  <c r="C96" i="34" s="1"/>
  <c r="E77" i="34"/>
  <c r="D96" i="34" s="1"/>
  <c r="G57" i="34"/>
  <c r="G62" i="34"/>
  <c r="G67" i="34"/>
  <c r="G77" i="34" s="1"/>
  <c r="E96" i="34" s="1"/>
  <c r="G72" i="34"/>
  <c r="E100" i="34"/>
  <c r="C75" i="34"/>
  <c r="C95" i="34"/>
  <c r="C76" i="34"/>
  <c r="C97" i="34"/>
  <c r="E75" i="34"/>
  <c r="D95" i="34" s="1"/>
  <c r="D98" i="34" s="1"/>
  <c r="E76" i="34"/>
  <c r="D97" i="34" s="1"/>
  <c r="G7" i="34"/>
  <c r="G14" i="34"/>
  <c r="G60" i="34"/>
  <c r="G33" i="34"/>
  <c r="G65" i="34" s="1"/>
  <c r="G36" i="34"/>
  <c r="G70" i="34" s="1"/>
  <c r="G45" i="34"/>
  <c r="G56" i="34" s="1"/>
  <c r="N12" i="7"/>
  <c r="D3" i="31"/>
  <c r="O13" i="7"/>
  <c r="N16" i="7"/>
  <c r="Q17" i="7"/>
  <c r="N17" i="7"/>
  <c r="N18" i="7"/>
  <c r="D8" i="20"/>
  <c r="D9" i="20"/>
  <c r="D10" i="20"/>
  <c r="B18" i="20" s="1"/>
  <c r="O19" i="7" s="1"/>
  <c r="N19" i="7" s="1"/>
  <c r="D11" i="20"/>
  <c r="N20" i="7"/>
  <c r="N21" i="7"/>
  <c r="N22" i="7"/>
  <c r="E4" i="13"/>
  <c r="E5" i="13"/>
  <c r="E6" i="13"/>
  <c r="E7" i="13"/>
  <c r="E8" i="13"/>
  <c r="E10" i="13"/>
  <c r="E11" i="13" s="1"/>
  <c r="E13" i="13"/>
  <c r="E14" i="13"/>
  <c r="E15" i="13"/>
  <c r="E16" i="13"/>
  <c r="E17" i="13"/>
  <c r="E18" i="13"/>
  <c r="N25" i="7"/>
  <c r="N26" i="7"/>
  <c r="N27" i="7"/>
  <c r="O28" i="7"/>
  <c r="N28" i="7" s="1"/>
  <c r="N29" i="7"/>
  <c r="O33" i="7"/>
  <c r="N33" i="7" s="1"/>
  <c r="O34" i="7"/>
  <c r="N34" i="7"/>
  <c r="F135" i="1"/>
  <c r="F136" i="1"/>
  <c r="F146" i="1"/>
  <c r="C11" i="1" s="1"/>
  <c r="O36" i="7" s="1"/>
  <c r="B8" i="10"/>
  <c r="D6" i="20"/>
  <c r="B19" i="20" s="1"/>
  <c r="B13" i="10" s="1"/>
  <c r="O37" i="7" s="1"/>
  <c r="B9" i="10"/>
  <c r="O38" i="7" s="1"/>
  <c r="N39" i="7"/>
  <c r="Q40" i="7"/>
  <c r="N42" i="7"/>
  <c r="O46" i="7"/>
  <c r="N50" i="7"/>
  <c r="Q51" i="7"/>
  <c r="N51" i="7" s="1"/>
  <c r="N52" i="7"/>
  <c r="N54" i="7"/>
  <c r="N55" i="7"/>
  <c r="N56" i="7"/>
  <c r="N58" i="7"/>
  <c r="N57" i="7" s="1"/>
  <c r="N59" i="7"/>
  <c r="N60" i="7"/>
  <c r="C48" i="35" s="1"/>
  <c r="N61" i="7"/>
  <c r="N62" i="7"/>
  <c r="N63" i="7"/>
  <c r="N64" i="7"/>
  <c r="C52" i="35" s="1"/>
  <c r="N65" i="7"/>
  <c r="N66" i="7"/>
  <c r="N67" i="7"/>
  <c r="N68" i="7"/>
  <c r="C56" i="35" s="1"/>
  <c r="N69" i="7"/>
  <c r="N70" i="7"/>
  <c r="N71" i="7"/>
  <c r="T12" i="7"/>
  <c r="S12" i="7" s="1"/>
  <c r="E3" i="31"/>
  <c r="T13" i="7" s="1"/>
  <c r="S16" i="7"/>
  <c r="V17" i="7"/>
  <c r="S17" i="7" s="1"/>
  <c r="S18" i="7"/>
  <c r="F8" i="20"/>
  <c r="C18" i="20" s="1"/>
  <c r="F9" i="20"/>
  <c r="F10" i="20"/>
  <c r="T19" i="7"/>
  <c r="S19" i="7" s="1"/>
  <c r="V20" i="7"/>
  <c r="S20" i="7" s="1"/>
  <c r="V21" i="7"/>
  <c r="S21" i="7" s="1"/>
  <c r="D14" i="28"/>
  <c r="D15" i="28"/>
  <c r="D16" i="28"/>
  <c r="B17" i="28"/>
  <c r="D17" i="28" s="1"/>
  <c r="E36" i="28"/>
  <c r="E37" i="28"/>
  <c r="E38" i="28"/>
  <c r="G36" i="28"/>
  <c r="G37" i="28"/>
  <c r="G38" i="28"/>
  <c r="I36" i="28"/>
  <c r="I37" i="28"/>
  <c r="I38" i="28"/>
  <c r="K36" i="28"/>
  <c r="K37" i="28"/>
  <c r="K38" i="28"/>
  <c r="G4" i="13"/>
  <c r="G5" i="13"/>
  <c r="G6" i="13"/>
  <c r="G7" i="13"/>
  <c r="G8" i="13"/>
  <c r="G10" i="13"/>
  <c r="G11" i="13" s="1"/>
  <c r="G13" i="13"/>
  <c r="G14" i="13"/>
  <c r="G15" i="13"/>
  <c r="G16" i="13"/>
  <c r="G17" i="13"/>
  <c r="G18" i="13"/>
  <c r="T25" i="7"/>
  <c r="S25" i="7"/>
  <c r="S26" i="7"/>
  <c r="S27" i="7"/>
  <c r="T28" i="7"/>
  <c r="S28" i="7"/>
  <c r="S29" i="7"/>
  <c r="T33" i="7"/>
  <c r="S33" i="7"/>
  <c r="T34" i="7"/>
  <c r="S34" i="7" s="1"/>
  <c r="K111" i="1"/>
  <c r="K112" i="1"/>
  <c r="K113" i="1"/>
  <c r="K114" i="1"/>
  <c r="K115" i="1"/>
  <c r="K116" i="1"/>
  <c r="K118" i="1"/>
  <c r="K119" i="1"/>
  <c r="K120" i="1"/>
  <c r="K122" i="1"/>
  <c r="K123" i="1"/>
  <c r="K124" i="1"/>
  <c r="K125" i="1"/>
  <c r="J135" i="1"/>
  <c r="J136" i="1"/>
  <c r="J146" i="1" s="1"/>
  <c r="E11" i="1" s="1"/>
  <c r="J141" i="1"/>
  <c r="J142" i="1"/>
  <c r="J147" i="1" s="1"/>
  <c r="E12" i="1" s="1"/>
  <c r="C8" i="10"/>
  <c r="F6" i="20"/>
  <c r="C19" i="20" s="1"/>
  <c r="C13" i="10"/>
  <c r="T37" i="7" s="1"/>
  <c r="T38" i="7"/>
  <c r="T39" i="7"/>
  <c r="S39" i="7"/>
  <c r="D12" i="6"/>
  <c r="V40" i="7" s="1"/>
  <c r="S42" i="7"/>
  <c r="T46" i="7"/>
  <c r="S46" i="7"/>
  <c r="S50" i="7"/>
  <c r="V51" i="7"/>
  <c r="S51" i="7" s="1"/>
  <c r="S52" i="7"/>
  <c r="S54" i="7"/>
  <c r="S55" i="7"/>
  <c r="S56" i="7"/>
  <c r="S53" i="7"/>
  <c r="S58" i="7"/>
  <c r="S59" i="7"/>
  <c r="S60" i="7"/>
  <c r="S61" i="7"/>
  <c r="S62" i="7"/>
  <c r="S63" i="7"/>
  <c r="S64" i="7"/>
  <c r="S65" i="7"/>
  <c r="S66" i="7"/>
  <c r="S67" i="7"/>
  <c r="S68" i="7"/>
  <c r="S69" i="7"/>
  <c r="S70" i="7"/>
  <c r="S71" i="7"/>
  <c r="X12" i="7"/>
  <c r="W12" i="7" s="1"/>
  <c r="F3" i="31"/>
  <c r="X13" i="7"/>
  <c r="W13" i="7" s="1"/>
  <c r="X15" i="7"/>
  <c r="W16" i="7"/>
  <c r="Z17" i="7"/>
  <c r="W17" i="7"/>
  <c r="W18" i="7"/>
  <c r="H8" i="20"/>
  <c r="H9" i="20"/>
  <c r="D18" i="20" s="1"/>
  <c r="X19" i="7" s="1"/>
  <c r="H10" i="20"/>
  <c r="H11" i="20"/>
  <c r="W19" i="7"/>
  <c r="Z20" i="7"/>
  <c r="W20" i="7" s="1"/>
  <c r="Z21" i="7"/>
  <c r="W21" i="7"/>
  <c r="AE21" i="7" s="1"/>
  <c r="I4" i="13"/>
  <c r="I5" i="13"/>
  <c r="I6" i="13"/>
  <c r="I7" i="13"/>
  <c r="I8" i="13"/>
  <c r="I9" i="13"/>
  <c r="I10" i="13"/>
  <c r="I11" i="13" s="1"/>
  <c r="I13" i="13"/>
  <c r="I14" i="13"/>
  <c r="I15" i="13"/>
  <c r="I16" i="13"/>
  <c r="I17" i="13"/>
  <c r="I18" i="13"/>
  <c r="X25" i="7"/>
  <c r="W25" i="7" s="1"/>
  <c r="W26" i="7"/>
  <c r="W27" i="7"/>
  <c r="X28" i="7"/>
  <c r="W28" i="7" s="1"/>
  <c r="W29" i="7"/>
  <c r="AB33" i="7"/>
  <c r="X33" i="7" s="1"/>
  <c r="W33" i="7" s="1"/>
  <c r="AB34" i="7"/>
  <c r="X34" i="7" s="1"/>
  <c r="W34" i="7" s="1"/>
  <c r="N111" i="1"/>
  <c r="N112" i="1"/>
  <c r="N113" i="1"/>
  <c r="N114" i="1"/>
  <c r="N115" i="1"/>
  <c r="N116" i="1"/>
  <c r="N118" i="1"/>
  <c r="N119" i="1"/>
  <c r="N120" i="1"/>
  <c r="N122" i="1"/>
  <c r="N123" i="1"/>
  <c r="N124" i="1"/>
  <c r="N125" i="1"/>
  <c r="N126" i="1"/>
  <c r="F10" i="1" s="1"/>
  <c r="AB35" i="7" s="1"/>
  <c r="L135" i="1"/>
  <c r="L146" i="1" s="1"/>
  <c r="L136" i="1"/>
  <c r="F11" i="1"/>
  <c r="L141" i="1"/>
  <c r="L147" i="1" s="1"/>
  <c r="F12" i="1" s="1"/>
  <c r="L142" i="1"/>
  <c r="D8" i="10"/>
  <c r="H6" i="20"/>
  <c r="D19" i="20" s="1"/>
  <c r="D13" i="10" s="1"/>
  <c r="X37" i="7" s="1"/>
  <c r="W37" i="7" s="1"/>
  <c r="E8" i="2"/>
  <c r="X39" i="7" s="1"/>
  <c r="W39" i="7" s="1"/>
  <c r="E12" i="6"/>
  <c r="Z40" i="7" s="1"/>
  <c r="W42" i="7"/>
  <c r="X45" i="7"/>
  <c r="W45" i="7" s="1"/>
  <c r="X46" i="7"/>
  <c r="W46" i="7"/>
  <c r="W50" i="7"/>
  <c r="Z51" i="7"/>
  <c r="W51" i="7"/>
  <c r="W52" i="7"/>
  <c r="W54" i="7"/>
  <c r="W55" i="7"/>
  <c r="W56" i="7"/>
  <c r="W58" i="7"/>
  <c r="W59" i="7"/>
  <c r="W60" i="7"/>
  <c r="W61" i="7"/>
  <c r="W62" i="7"/>
  <c r="W63" i="7"/>
  <c r="W64" i="7"/>
  <c r="E52" i="35" s="1"/>
  <c r="W65" i="7"/>
  <c r="W66" i="7"/>
  <c r="W67" i="7"/>
  <c r="W68" i="7"/>
  <c r="E56" i="35" s="1"/>
  <c r="W69" i="7"/>
  <c r="W70" i="7"/>
  <c r="AB12" i="7"/>
  <c r="AA12" i="7"/>
  <c r="G3" i="31"/>
  <c r="AB13" i="7" s="1"/>
  <c r="AA13" i="7" s="1"/>
  <c r="AA16" i="7"/>
  <c r="AD17" i="7"/>
  <c r="AA17" i="7"/>
  <c r="AA18" i="7"/>
  <c r="J9" i="20"/>
  <c r="J10" i="20"/>
  <c r="J11" i="20"/>
  <c r="E18" i="20" s="1"/>
  <c r="AB19" i="7" s="1"/>
  <c r="AA19" i="7" s="1"/>
  <c r="AD19" i="7"/>
  <c r="AA20" i="7"/>
  <c r="AA21" i="7"/>
  <c r="K4" i="13"/>
  <c r="K5" i="13"/>
  <c r="K6" i="13"/>
  <c r="K7" i="13"/>
  <c r="K8" i="13"/>
  <c r="K10" i="13"/>
  <c r="K11" i="13"/>
  <c r="K13" i="13"/>
  <c r="K14" i="13"/>
  <c r="K15" i="13"/>
  <c r="K16" i="13"/>
  <c r="K17" i="13"/>
  <c r="K18" i="13"/>
  <c r="AB25" i="7"/>
  <c r="AA25" i="7"/>
  <c r="AA26" i="7"/>
  <c r="AA27" i="7"/>
  <c r="AB28" i="7"/>
  <c r="AA28" i="7"/>
  <c r="AA29" i="7"/>
  <c r="AA33" i="7"/>
  <c r="AA34" i="7"/>
  <c r="E8" i="10"/>
  <c r="J6" i="20"/>
  <c r="E19" i="20" s="1"/>
  <c r="E13" i="10" s="1"/>
  <c r="AB37" i="7"/>
  <c r="AB38" i="7"/>
  <c r="AA38" i="7" s="1"/>
  <c r="F8" i="2"/>
  <c r="AB39" i="7" s="1"/>
  <c r="AA39" i="7" s="1"/>
  <c r="F27" i="35" s="1"/>
  <c r="AA42" i="7"/>
  <c r="F30" i="35" s="1"/>
  <c r="AB45" i="7"/>
  <c r="AA45" i="7" s="1"/>
  <c r="AD45" i="7"/>
  <c r="AB46" i="7"/>
  <c r="AA50" i="7"/>
  <c r="AA51" i="7"/>
  <c r="AA52" i="7"/>
  <c r="AA54" i="7"/>
  <c r="AA55" i="7"/>
  <c r="AA56" i="7"/>
  <c r="AA53" i="7" s="1"/>
  <c r="AA58" i="7"/>
  <c r="AA59" i="7"/>
  <c r="AA60" i="7"/>
  <c r="AA61" i="7"/>
  <c r="AA62" i="7"/>
  <c r="AA63" i="7"/>
  <c r="AA64" i="7"/>
  <c r="AE64" i="7" s="1"/>
  <c r="AA65" i="7"/>
  <c r="AA66" i="7"/>
  <c r="AA67" i="7"/>
  <c r="AA68" i="7"/>
  <c r="AA69" i="7"/>
  <c r="AA70" i="7"/>
  <c r="AA71" i="7"/>
  <c r="F59" i="35"/>
  <c r="C59" i="35"/>
  <c r="AE70" i="7"/>
  <c r="G58" i="35" s="1"/>
  <c r="F58" i="35"/>
  <c r="E58" i="35"/>
  <c r="D58" i="35"/>
  <c r="C58" i="35"/>
  <c r="F57" i="35"/>
  <c r="E57" i="35"/>
  <c r="C57" i="35"/>
  <c r="AE68" i="7"/>
  <c r="G56" i="35" s="1"/>
  <c r="F56" i="35"/>
  <c r="D56" i="35"/>
  <c r="AE67" i="7"/>
  <c r="F55" i="35"/>
  <c r="E55" i="35"/>
  <c r="D55" i="35"/>
  <c r="C55" i="35"/>
  <c r="AE66" i="7"/>
  <c r="G54" i="35" s="1"/>
  <c r="F54" i="35"/>
  <c r="E54" i="35"/>
  <c r="D54" i="35"/>
  <c r="C54" i="35"/>
  <c r="AE65" i="7"/>
  <c r="G53" i="35" s="1"/>
  <c r="F53" i="35"/>
  <c r="E53" i="35"/>
  <c r="D53" i="35"/>
  <c r="C53" i="35"/>
  <c r="F52" i="35"/>
  <c r="D52" i="35"/>
  <c r="AE63" i="7"/>
  <c r="G51" i="35" s="1"/>
  <c r="F51" i="35"/>
  <c r="E51" i="35"/>
  <c r="D51" i="35"/>
  <c r="C51" i="35"/>
  <c r="AE62" i="7"/>
  <c r="G50" i="35" s="1"/>
  <c r="F50" i="35"/>
  <c r="E50" i="35"/>
  <c r="D50" i="35"/>
  <c r="C50" i="35"/>
  <c r="AE61" i="7"/>
  <c r="G49" i="35" s="1"/>
  <c r="F49" i="35"/>
  <c r="E49" i="35"/>
  <c r="D49" i="35"/>
  <c r="C49" i="35"/>
  <c r="AE60" i="7"/>
  <c r="G48" i="35" s="1"/>
  <c r="F48" i="35"/>
  <c r="D48" i="35"/>
  <c r="AE59" i="7"/>
  <c r="F47" i="35"/>
  <c r="E47" i="35"/>
  <c r="D47" i="35"/>
  <c r="C47" i="35"/>
  <c r="AE58" i="7"/>
  <c r="G46" i="35" s="1"/>
  <c r="F46" i="35"/>
  <c r="E46" i="35"/>
  <c r="D46" i="35"/>
  <c r="C46" i="35"/>
  <c r="F44" i="35"/>
  <c r="D44" i="35"/>
  <c r="AE55" i="7"/>
  <c r="F43" i="35"/>
  <c r="E43" i="35"/>
  <c r="D43" i="35"/>
  <c r="C43" i="35"/>
  <c r="AE54" i="7"/>
  <c r="G42" i="35" s="1"/>
  <c r="F42" i="35"/>
  <c r="E42" i="35"/>
  <c r="D42" i="35"/>
  <c r="C42" i="35"/>
  <c r="F41" i="35"/>
  <c r="D41" i="35"/>
  <c r="D40" i="35"/>
  <c r="AE51" i="7"/>
  <c r="G39" i="35" s="1"/>
  <c r="F39" i="35"/>
  <c r="E39" i="35"/>
  <c r="AE50" i="7"/>
  <c r="G38" i="35" s="1"/>
  <c r="F38" i="35"/>
  <c r="E38" i="35"/>
  <c r="D38" i="35"/>
  <c r="C38" i="35"/>
  <c r="D34" i="35"/>
  <c r="F33" i="35"/>
  <c r="G31" i="35"/>
  <c r="F31" i="35"/>
  <c r="E31" i="35"/>
  <c r="D31" i="35"/>
  <c r="C31" i="35"/>
  <c r="E30" i="35"/>
  <c r="D30" i="35"/>
  <c r="C30" i="35"/>
  <c r="E27" i="35"/>
  <c r="D27" i="35"/>
  <c r="C27" i="35"/>
  <c r="AE29" i="7"/>
  <c r="G23" i="35" s="1"/>
  <c r="F23" i="35"/>
  <c r="E23" i="35"/>
  <c r="D23" i="35"/>
  <c r="C23" i="35"/>
  <c r="AE28" i="7"/>
  <c r="G22" i="35"/>
  <c r="F22" i="35"/>
  <c r="E22" i="35"/>
  <c r="D22" i="35"/>
  <c r="C22" i="35"/>
  <c r="AE27" i="7"/>
  <c r="G21" i="35" s="1"/>
  <c r="F21" i="35"/>
  <c r="E21" i="35"/>
  <c r="D21" i="35"/>
  <c r="C21" i="35"/>
  <c r="AE26" i="7"/>
  <c r="G20" i="35"/>
  <c r="F20" i="35"/>
  <c r="E20" i="35"/>
  <c r="D20" i="35"/>
  <c r="C20" i="35"/>
  <c r="AE25" i="7"/>
  <c r="G19" i="35" s="1"/>
  <c r="F19" i="35"/>
  <c r="E19" i="35"/>
  <c r="D19" i="35"/>
  <c r="C19" i="35"/>
  <c r="C16" i="35"/>
  <c r="F15" i="35"/>
  <c r="E15" i="35"/>
  <c r="D15" i="35"/>
  <c r="C15" i="35"/>
  <c r="AE20" i="7"/>
  <c r="G14" i="35"/>
  <c r="F14" i="35"/>
  <c r="E14" i="35"/>
  <c r="D14" i="35"/>
  <c r="C14" i="35"/>
  <c r="E13" i="35"/>
  <c r="AE18" i="7"/>
  <c r="G12" i="35"/>
  <c r="F12" i="35"/>
  <c r="E12" i="35"/>
  <c r="D12" i="35"/>
  <c r="C12" i="35"/>
  <c r="F11" i="35"/>
  <c r="E11" i="35"/>
  <c r="D11" i="35"/>
  <c r="AE16" i="7"/>
  <c r="G10" i="35"/>
  <c r="F10" i="35"/>
  <c r="E10" i="35"/>
  <c r="D10" i="35"/>
  <c r="C10" i="35"/>
  <c r="F7" i="35"/>
  <c r="E7" i="35"/>
  <c r="AE12" i="7"/>
  <c r="G6" i="35" s="1"/>
  <c r="F6" i="35"/>
  <c r="E6" i="35"/>
  <c r="D6" i="35"/>
  <c r="C6" i="35"/>
  <c r="B60" i="35"/>
  <c r="B59" i="35"/>
  <c r="A59" i="35"/>
  <c r="B58" i="35"/>
  <c r="B57" i="35"/>
  <c r="B56" i="35"/>
  <c r="B55" i="35"/>
  <c r="B54" i="35"/>
  <c r="B53" i="35"/>
  <c r="B52" i="35"/>
  <c r="B51" i="35"/>
  <c r="B50" i="35"/>
  <c r="B49" i="35"/>
  <c r="B48" i="35"/>
  <c r="B47" i="35"/>
  <c r="B46" i="35"/>
  <c r="B45" i="35"/>
  <c r="A45" i="35"/>
  <c r="B44" i="35"/>
  <c r="B43" i="35"/>
  <c r="B42" i="35"/>
  <c r="A42" i="35"/>
  <c r="B41" i="35"/>
  <c r="A41" i="35"/>
  <c r="B40" i="35"/>
  <c r="B39" i="35"/>
  <c r="B38" i="35"/>
  <c r="A38" i="35"/>
  <c r="B37" i="35"/>
  <c r="A37"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B22" i="35"/>
  <c r="B21" i="35"/>
  <c r="B20" i="35"/>
  <c r="B19" i="35"/>
  <c r="B18" i="35"/>
  <c r="A18" i="35"/>
  <c r="B17" i="35"/>
  <c r="A17" i="35"/>
  <c r="B16" i="35"/>
  <c r="B15" i="35"/>
  <c r="B14" i="35"/>
  <c r="B13" i="35"/>
  <c r="B12" i="35"/>
  <c r="B11" i="35"/>
  <c r="B10" i="35"/>
  <c r="A10" i="35"/>
  <c r="B9" i="35"/>
  <c r="A9" i="35"/>
  <c r="B8" i="35"/>
  <c r="A8" i="35"/>
  <c r="B7" i="35"/>
  <c r="A7" i="35"/>
  <c r="B6" i="35"/>
  <c r="A6" i="35"/>
  <c r="B5" i="35"/>
  <c r="A5" i="35"/>
  <c r="B4" i="35"/>
  <c r="A4" i="35"/>
  <c r="Q11" i="7"/>
  <c r="Q23" i="7"/>
  <c r="Q10" i="7"/>
  <c r="V23" i="7"/>
  <c r="Z23" i="7"/>
  <c r="AD23" i="7"/>
  <c r="AH23" i="7" s="1"/>
  <c r="Q32" i="7"/>
  <c r="Q31" i="7"/>
  <c r="Q41" i="7"/>
  <c r="Q30" i="7" s="1"/>
  <c r="V31" i="7"/>
  <c r="V41" i="7"/>
  <c r="V44" i="7"/>
  <c r="V30" i="7" s="1"/>
  <c r="Z41" i="7"/>
  <c r="Z44" i="7"/>
  <c r="AD32" i="7"/>
  <c r="AD31" i="7"/>
  <c r="AD30" i="7" s="1"/>
  <c r="AD41" i="7"/>
  <c r="AD44" i="7"/>
  <c r="Q49" i="7"/>
  <c r="Q53" i="7"/>
  <c r="Q57" i="7"/>
  <c r="Q48" i="7"/>
  <c r="V49" i="7"/>
  <c r="V53" i="7"/>
  <c r="V65" i="7"/>
  <c r="V57" i="7"/>
  <c r="Z49" i="7"/>
  <c r="Z53" i="7"/>
  <c r="Z57" i="7"/>
  <c r="Z48" i="7" s="1"/>
  <c r="AD49" i="7"/>
  <c r="AD53" i="7"/>
  <c r="AD57" i="7"/>
  <c r="AD48" i="7" s="1"/>
  <c r="AH71" i="7"/>
  <c r="AH82" i="7" s="1"/>
  <c r="Q24" i="24" s="1"/>
  <c r="AC23" i="7"/>
  <c r="AC41" i="7"/>
  <c r="AC49" i="7"/>
  <c r="AC53" i="7"/>
  <c r="AC57" i="7"/>
  <c r="AC48" i="7" s="1"/>
  <c r="AG48" i="7" s="1"/>
  <c r="AG81" i="7" s="1"/>
  <c r="P23" i="24" s="1"/>
  <c r="O25" i="7"/>
  <c r="O32" i="7"/>
  <c r="T44" i="7"/>
  <c r="O49" i="7"/>
  <c r="O53" i="7"/>
  <c r="O57" i="7"/>
  <c r="O48" i="7" s="1"/>
  <c r="T49" i="7"/>
  <c r="T53" i="7"/>
  <c r="T57" i="7"/>
  <c r="T48" i="7" s="1"/>
  <c r="X49" i="7"/>
  <c r="X53" i="7"/>
  <c r="X57" i="7"/>
  <c r="X48" i="7" s="1"/>
  <c r="AB49" i="7"/>
  <c r="AB53" i="7"/>
  <c r="AB57" i="7"/>
  <c r="AF71" i="7"/>
  <c r="AF82" i="7" s="1"/>
  <c r="O24" i="24" s="1"/>
  <c r="N20" i="24"/>
  <c r="O20" i="24"/>
  <c r="P20" i="24"/>
  <c r="Q20" i="24"/>
  <c r="R20" i="24"/>
  <c r="R21" i="24"/>
  <c r="R22" i="24"/>
  <c r="R23" i="24"/>
  <c r="R24" i="24"/>
  <c r="R25" i="24"/>
  <c r="AF124" i="7"/>
  <c r="AF125" i="7"/>
  <c r="AF102" i="7"/>
  <c r="AF91" i="7"/>
  <c r="C110" i="24" s="1"/>
  <c r="AF126" i="7"/>
  <c r="AF103" i="7"/>
  <c r="AF92" i="7"/>
  <c r="AG125" i="7"/>
  <c r="AG102" i="7"/>
  <c r="D119" i="24" s="1"/>
  <c r="AG91" i="7"/>
  <c r="AG126" i="7"/>
  <c r="AG92" i="7"/>
  <c r="AH124" i="7"/>
  <c r="AH125" i="7"/>
  <c r="AH102" i="7"/>
  <c r="AH91" i="7"/>
  <c r="AH135" i="7"/>
  <c r="AD135" i="7" s="1"/>
  <c r="AH126" i="7"/>
  <c r="AH103" i="7"/>
  <c r="AH136" i="7"/>
  <c r="AD136" i="7" s="1"/>
  <c r="AH92" i="7"/>
  <c r="AE123" i="7"/>
  <c r="AE124" i="7"/>
  <c r="AE125" i="7"/>
  <c r="AE91" i="7"/>
  <c r="AE126" i="7"/>
  <c r="AE92" i="7"/>
  <c r="B111" i="24" s="1"/>
  <c r="AB132" i="7"/>
  <c r="AC132" i="7"/>
  <c r="AD132" i="7"/>
  <c r="AA132" i="7"/>
  <c r="E90" i="34"/>
  <c r="C90" i="34"/>
  <c r="D84" i="34" s="1"/>
  <c r="E89" i="34"/>
  <c r="C89" i="34"/>
  <c r="C84" i="34"/>
  <c r="C78" i="34"/>
  <c r="D75" i="34" s="1"/>
  <c r="D89" i="34"/>
  <c r="D90" i="34"/>
  <c r="C91" i="34"/>
  <c r="D91" i="34"/>
  <c r="E91" i="34"/>
  <c r="C92" i="34"/>
  <c r="D92" i="34"/>
  <c r="G73" i="34"/>
  <c r="E92" i="34" s="1"/>
  <c r="B92" i="34"/>
  <c r="B91" i="34"/>
  <c r="B90" i="34"/>
  <c r="B89" i="34"/>
  <c r="E78" i="34"/>
  <c r="F75" i="34" s="1"/>
  <c r="F77" i="34"/>
  <c r="D77" i="34"/>
  <c r="H72" i="34"/>
  <c r="F72" i="34"/>
  <c r="D72" i="34"/>
  <c r="F71" i="34"/>
  <c r="D71" i="34"/>
  <c r="F70" i="34"/>
  <c r="D70" i="34"/>
  <c r="F68" i="34"/>
  <c r="H67" i="34"/>
  <c r="F67" i="34"/>
  <c r="D67" i="34"/>
  <c r="H66" i="34"/>
  <c r="F66" i="34"/>
  <c r="D66" i="34"/>
  <c r="H65" i="34"/>
  <c r="F65" i="34"/>
  <c r="D65" i="34"/>
  <c r="H62" i="34"/>
  <c r="F62" i="34"/>
  <c r="D62" i="34"/>
  <c r="H61" i="34"/>
  <c r="F61" i="34"/>
  <c r="D61" i="34"/>
  <c r="H60" i="34"/>
  <c r="F60" i="34"/>
  <c r="D60" i="34"/>
  <c r="F58" i="34"/>
  <c r="H57" i="34"/>
  <c r="F57" i="34"/>
  <c r="D57" i="34"/>
  <c r="F56" i="34"/>
  <c r="D56" i="34"/>
  <c r="F55" i="34"/>
  <c r="D55" i="34"/>
  <c r="G39" i="34"/>
  <c r="O5" i="34"/>
  <c r="M5" i="34"/>
  <c r="K5" i="34"/>
  <c r="I5" i="34"/>
  <c r="A108" i="15"/>
  <c r="D24" i="15"/>
  <c r="A109" i="15"/>
  <c r="D25" i="15"/>
  <c r="A110" i="15"/>
  <c r="D26" i="15"/>
  <c r="A111" i="15"/>
  <c r="D27" i="15"/>
  <c r="B28" i="15"/>
  <c r="B29" i="15" s="1"/>
  <c r="E33" i="23"/>
  <c r="F33" i="23"/>
  <c r="E34" i="23"/>
  <c r="F34" i="23"/>
  <c r="D34" i="23"/>
  <c r="D33" i="23"/>
  <c r="E15" i="24"/>
  <c r="R15" i="24" s="1"/>
  <c r="C15" i="24"/>
  <c r="P15" i="24" s="1"/>
  <c r="D14" i="24"/>
  <c r="Q14" i="24" s="1"/>
  <c r="A15" i="24"/>
  <c r="N15" i="24" s="1"/>
  <c r="A16" i="24"/>
  <c r="N16" i="24" s="1"/>
  <c r="N13" i="24"/>
  <c r="N14" i="24"/>
  <c r="A12" i="24"/>
  <c r="N12" i="24" s="1"/>
  <c r="N10" i="24"/>
  <c r="G8" i="21"/>
  <c r="G9" i="21"/>
  <c r="R12" i="7"/>
  <c r="R16" i="7"/>
  <c r="R35" i="7"/>
  <c r="R39" i="7"/>
  <c r="R23" i="7"/>
  <c r="R41" i="7"/>
  <c r="R49" i="7"/>
  <c r="R56" i="7"/>
  <c r="R53" i="7" s="1"/>
  <c r="R61" i="7"/>
  <c r="R65" i="7"/>
  <c r="R57" i="7" s="1"/>
  <c r="R71" i="7"/>
  <c r="AE115" i="7"/>
  <c r="D19" i="21" s="1"/>
  <c r="D8" i="21" s="1"/>
  <c r="D9" i="21"/>
  <c r="E9" i="21"/>
  <c r="F7" i="21"/>
  <c r="F9" i="21"/>
  <c r="F13" i="21"/>
  <c r="F35" i="23"/>
  <c r="J66" i="24" s="1"/>
  <c r="C81" i="23"/>
  <c r="C82" i="23" s="1"/>
  <c r="C83" i="23" s="1"/>
  <c r="C33" i="23"/>
  <c r="E11" i="17"/>
  <c r="E12" i="17"/>
  <c r="E13" i="17"/>
  <c r="E14" i="17"/>
  <c r="E16" i="17"/>
  <c r="E17" i="17"/>
  <c r="F17" i="17" s="1"/>
  <c r="C11" i="10"/>
  <c r="C21" i="10"/>
  <c r="D11" i="10"/>
  <c r="D21" i="10" s="1"/>
  <c r="E11" i="10"/>
  <c r="E21" i="10"/>
  <c r="B11" i="10"/>
  <c r="B21" i="10" s="1"/>
  <c r="E10" i="31"/>
  <c r="F10" i="31"/>
  <c r="G10" i="31"/>
  <c r="D10" i="31"/>
  <c r="C34" i="23"/>
  <c r="D8" i="17"/>
  <c r="D7" i="17" s="1"/>
  <c r="Q13" i="15"/>
  <c r="N25" i="15"/>
  <c r="Q28" i="15"/>
  <c r="B60" i="32"/>
  <c r="B59" i="32"/>
  <c r="A59" i="32"/>
  <c r="B58" i="32"/>
  <c r="B57" i="32"/>
  <c r="B56" i="32"/>
  <c r="B55" i="32"/>
  <c r="B54" i="32"/>
  <c r="B53" i="32"/>
  <c r="B52" i="32"/>
  <c r="B51" i="32"/>
  <c r="B50" i="32"/>
  <c r="B49" i="32"/>
  <c r="B48" i="32"/>
  <c r="B47" i="32"/>
  <c r="B46" i="32"/>
  <c r="B45" i="32"/>
  <c r="A45" i="32"/>
  <c r="B44" i="32"/>
  <c r="B43" i="32"/>
  <c r="B42" i="32"/>
  <c r="A42" i="32"/>
  <c r="B41" i="32"/>
  <c r="A41" i="32"/>
  <c r="B40" i="32"/>
  <c r="B39" i="32"/>
  <c r="B38" i="32"/>
  <c r="A38" i="32"/>
  <c r="B37" i="32"/>
  <c r="A37"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B22" i="32"/>
  <c r="B21" i="32"/>
  <c r="B20" i="32"/>
  <c r="B19" i="32"/>
  <c r="B18" i="32"/>
  <c r="A18" i="32"/>
  <c r="B17" i="32"/>
  <c r="A17" i="32"/>
  <c r="B16" i="32"/>
  <c r="B15" i="32"/>
  <c r="B14" i="32"/>
  <c r="B13" i="32"/>
  <c r="B12" i="32"/>
  <c r="B11" i="32"/>
  <c r="B10" i="32"/>
  <c r="A10" i="32"/>
  <c r="B9" i="32"/>
  <c r="A9" i="32"/>
  <c r="B8" i="32"/>
  <c r="A8" i="32"/>
  <c r="B7" i="32"/>
  <c r="A7" i="32"/>
  <c r="B6" i="32"/>
  <c r="A6" i="32"/>
  <c r="B5" i="32"/>
  <c r="A5" i="32"/>
  <c r="B4" i="32"/>
  <c r="A4" i="32"/>
  <c r="I23" i="21"/>
  <c r="A27" i="29"/>
  <c r="B27" i="29"/>
  <c r="C27" i="29"/>
  <c r="A28" i="29"/>
  <c r="B28" i="29"/>
  <c r="A29" i="29"/>
  <c r="B29" i="29"/>
  <c r="C29" i="29"/>
  <c r="A30" i="29"/>
  <c r="B30" i="29"/>
  <c r="C30" i="29"/>
  <c r="A31" i="29"/>
  <c r="B31" i="29"/>
  <c r="C31" i="29"/>
  <c r="A32" i="29"/>
  <c r="B32" i="29"/>
  <c r="A33" i="29"/>
  <c r="B33" i="29"/>
  <c r="A34" i="29"/>
  <c r="B34" i="29"/>
  <c r="A35" i="29"/>
  <c r="B35" i="29"/>
  <c r="A36" i="29"/>
  <c r="A37" i="29"/>
  <c r="B37" i="29"/>
  <c r="A38" i="29"/>
  <c r="B38" i="29"/>
  <c r="C38" i="29"/>
  <c r="B39" i="29"/>
  <c r="C39" i="29"/>
  <c r="B40" i="29"/>
  <c r="A41" i="29"/>
  <c r="B41" i="29"/>
  <c r="A42" i="29"/>
  <c r="B42" i="29"/>
  <c r="C42" i="29"/>
  <c r="B43" i="29"/>
  <c r="C43" i="29"/>
  <c r="B44" i="29"/>
  <c r="C44" i="29"/>
  <c r="A45" i="29"/>
  <c r="B45" i="29"/>
  <c r="C45" i="29"/>
  <c r="B46" i="29"/>
  <c r="C46" i="29"/>
  <c r="B47" i="29"/>
  <c r="C47" i="29"/>
  <c r="B48" i="29"/>
  <c r="C48" i="29"/>
  <c r="B49" i="29"/>
  <c r="C49" i="29"/>
  <c r="B50" i="29"/>
  <c r="C50" i="29"/>
  <c r="B51" i="29"/>
  <c r="C51" i="29"/>
  <c r="B52" i="29"/>
  <c r="C52" i="29"/>
  <c r="B53" i="29"/>
  <c r="C53" i="29"/>
  <c r="B54" i="29"/>
  <c r="C54" i="29"/>
  <c r="B55" i="29"/>
  <c r="C55" i="29"/>
  <c r="B56" i="29"/>
  <c r="C56" i="29"/>
  <c r="B57" i="29"/>
  <c r="C57" i="29"/>
  <c r="B58" i="29"/>
  <c r="C58" i="29"/>
  <c r="A59" i="29"/>
  <c r="B59" i="29"/>
  <c r="C59" i="29"/>
  <c r="B60" i="29"/>
  <c r="E7" i="29"/>
  <c r="F7" i="29"/>
  <c r="D10" i="29"/>
  <c r="E10" i="29"/>
  <c r="F10" i="29"/>
  <c r="D11" i="29"/>
  <c r="E11" i="29"/>
  <c r="F11" i="29"/>
  <c r="D12" i="29"/>
  <c r="E12" i="29"/>
  <c r="F12" i="29"/>
  <c r="E13" i="29"/>
  <c r="D14" i="29"/>
  <c r="E14" i="29"/>
  <c r="F14" i="29"/>
  <c r="D15" i="29"/>
  <c r="E15" i="29"/>
  <c r="F15" i="29"/>
  <c r="D19" i="29"/>
  <c r="E19" i="29"/>
  <c r="F19" i="29"/>
  <c r="D20" i="29"/>
  <c r="E20" i="29"/>
  <c r="F20" i="29"/>
  <c r="D21" i="29"/>
  <c r="E21" i="29"/>
  <c r="F21" i="29"/>
  <c r="D22" i="29"/>
  <c r="E22" i="29"/>
  <c r="F22" i="29"/>
  <c r="D23" i="29"/>
  <c r="E23" i="29"/>
  <c r="F23" i="29"/>
  <c r="D27" i="29"/>
  <c r="E27" i="29"/>
  <c r="F27" i="29"/>
  <c r="D29" i="29"/>
  <c r="E29" i="29"/>
  <c r="F29" i="29"/>
  <c r="D30" i="29"/>
  <c r="E30" i="29"/>
  <c r="F30" i="29"/>
  <c r="D31" i="29"/>
  <c r="E31" i="29"/>
  <c r="F31" i="29"/>
  <c r="E33" i="29"/>
  <c r="F33" i="29"/>
  <c r="D34" i="29"/>
  <c r="D38" i="29"/>
  <c r="E38" i="29"/>
  <c r="F38" i="29"/>
  <c r="D39" i="29"/>
  <c r="E39" i="29"/>
  <c r="F39" i="29"/>
  <c r="D40" i="29"/>
  <c r="E40" i="29"/>
  <c r="D41" i="29"/>
  <c r="F41" i="29"/>
  <c r="D42" i="29"/>
  <c r="E42" i="29"/>
  <c r="F42" i="29"/>
  <c r="D43" i="29"/>
  <c r="E43" i="29"/>
  <c r="F43" i="29"/>
  <c r="D44" i="29"/>
  <c r="E44" i="29"/>
  <c r="F44" i="29"/>
  <c r="D46" i="29"/>
  <c r="E46" i="29"/>
  <c r="F46" i="29"/>
  <c r="D47" i="29"/>
  <c r="E47" i="29"/>
  <c r="F47" i="29"/>
  <c r="D48" i="29"/>
  <c r="E48" i="29"/>
  <c r="F48" i="29"/>
  <c r="D49" i="29"/>
  <c r="E49" i="29"/>
  <c r="F49" i="29"/>
  <c r="D50" i="29"/>
  <c r="E50" i="29"/>
  <c r="F50" i="29"/>
  <c r="D51" i="29"/>
  <c r="E51" i="29"/>
  <c r="F51" i="29"/>
  <c r="D52" i="29"/>
  <c r="E52" i="29"/>
  <c r="F52" i="29"/>
  <c r="D53" i="29"/>
  <c r="E53" i="29"/>
  <c r="F53" i="29"/>
  <c r="D54" i="29"/>
  <c r="E54" i="29"/>
  <c r="F54" i="29"/>
  <c r="D55" i="29"/>
  <c r="E55" i="29"/>
  <c r="F55" i="29"/>
  <c r="D56" i="29"/>
  <c r="E56" i="29"/>
  <c r="F56" i="29"/>
  <c r="D57" i="29"/>
  <c r="E57" i="29"/>
  <c r="F57" i="29"/>
  <c r="D58" i="29"/>
  <c r="E58" i="29"/>
  <c r="F58" i="29"/>
  <c r="F59" i="29"/>
  <c r="B14" i="29"/>
  <c r="C14" i="29"/>
  <c r="A4" i="29"/>
  <c r="B4" i="29"/>
  <c r="A5" i="29"/>
  <c r="B5" i="29"/>
  <c r="A6" i="29"/>
  <c r="B6" i="29"/>
  <c r="A7" i="29"/>
  <c r="B7" i="29"/>
  <c r="A8" i="29"/>
  <c r="B8" i="29"/>
  <c r="A9" i="29"/>
  <c r="B9" i="29"/>
  <c r="A10" i="29"/>
  <c r="B10" i="29"/>
  <c r="C10" i="29"/>
  <c r="B11" i="29"/>
  <c r="B12" i="29"/>
  <c r="C12" i="29"/>
  <c r="B13" i="29"/>
  <c r="B15" i="29"/>
  <c r="C15" i="29"/>
  <c r="B16" i="29"/>
  <c r="C16" i="29"/>
  <c r="A17" i="29"/>
  <c r="B17" i="29"/>
  <c r="A18" i="29"/>
  <c r="B18" i="29"/>
  <c r="B19" i="29"/>
  <c r="C19" i="29"/>
  <c r="B20" i="29"/>
  <c r="C20" i="29"/>
  <c r="B21" i="29"/>
  <c r="C21" i="29"/>
  <c r="B22" i="29"/>
  <c r="C22" i="29"/>
  <c r="B23" i="29"/>
  <c r="C23" i="29"/>
  <c r="A24" i="29"/>
  <c r="B24" i="29"/>
  <c r="A25" i="29"/>
  <c r="B25" i="29"/>
  <c r="A26" i="29"/>
  <c r="B26" i="29"/>
  <c r="C3" i="31"/>
  <c r="J6" i="26"/>
  <c r="P12" i="25"/>
  <c r="P11" i="25"/>
  <c r="P10" i="25"/>
  <c r="P9" i="25"/>
  <c r="D80" i="23"/>
  <c r="D79" i="23"/>
  <c r="D71" i="23"/>
  <c r="D72" i="23"/>
  <c r="D73" i="23"/>
  <c r="D74" i="23"/>
  <c r="D75" i="23"/>
  <c r="D76" i="23"/>
  <c r="D77" i="23"/>
  <c r="D78" i="23"/>
  <c r="D70" i="23"/>
  <c r="C60" i="23"/>
  <c r="D60" i="23"/>
  <c r="E60" i="23" s="1"/>
  <c r="F60" i="23" s="1"/>
  <c r="O125" i="23"/>
  <c r="O84" i="23"/>
  <c r="M77" i="23"/>
  <c r="M107" i="23"/>
  <c r="M110" i="23" s="1"/>
  <c r="M111" i="23" s="1"/>
  <c r="O57" i="23"/>
  <c r="O59" i="23"/>
  <c r="O60" i="23"/>
  <c r="O61" i="23"/>
  <c r="M55" i="23"/>
  <c r="M64" i="23"/>
  <c r="L64" i="23"/>
  <c r="N72" i="23"/>
  <c r="B110" i="24"/>
  <c r="C111" i="24"/>
  <c r="D110" i="24"/>
  <c r="D111" i="24"/>
  <c r="D58" i="24"/>
  <c r="N6" i="23"/>
  <c r="E111" i="24"/>
  <c r="A124" i="24"/>
  <c r="A126" i="24"/>
  <c r="A127" i="24"/>
  <c r="A128" i="24"/>
  <c r="B129" i="24"/>
  <c r="D129" i="24"/>
  <c r="E129" i="24"/>
  <c r="A129" i="24"/>
  <c r="A130" i="24"/>
  <c r="A106" i="24"/>
  <c r="A108" i="24"/>
  <c r="A109" i="24"/>
  <c r="A112" i="24"/>
  <c r="A115" i="24"/>
  <c r="A117" i="24"/>
  <c r="A118" i="24"/>
  <c r="E119" i="24"/>
  <c r="E120" i="24"/>
  <c r="A121" i="24"/>
  <c r="A96" i="24"/>
  <c r="A98" i="24"/>
  <c r="A99" i="24"/>
  <c r="A102" i="24"/>
  <c r="G76" i="24"/>
  <c r="E50" i="23"/>
  <c r="I75" i="24" s="1"/>
  <c r="N64" i="23"/>
  <c r="N55" i="23"/>
  <c r="O72" i="23"/>
  <c r="O64" i="23"/>
  <c r="O55" i="23"/>
  <c r="G73" i="24"/>
  <c r="H73" i="24"/>
  <c r="I73" i="24"/>
  <c r="J73" i="24"/>
  <c r="F60" i="24"/>
  <c r="F63" i="24"/>
  <c r="F64" i="24"/>
  <c r="G64" i="24"/>
  <c r="H64" i="24"/>
  <c r="I64" i="24"/>
  <c r="J64" i="24"/>
  <c r="F65" i="24"/>
  <c r="G65" i="24"/>
  <c r="H65" i="24"/>
  <c r="J65" i="24"/>
  <c r="F66" i="24"/>
  <c r="K63" i="24"/>
  <c r="K64" i="24"/>
  <c r="L64" i="24"/>
  <c r="M64" i="24"/>
  <c r="N64" i="24"/>
  <c r="O64" i="24"/>
  <c r="K65" i="24"/>
  <c r="L65" i="24"/>
  <c r="M65" i="24"/>
  <c r="N65" i="24"/>
  <c r="O65" i="24"/>
  <c r="K66" i="24"/>
  <c r="F68" i="24"/>
  <c r="F69" i="24"/>
  <c r="F70" i="24"/>
  <c r="F71" i="24"/>
  <c r="F53" i="24"/>
  <c r="F55" i="24"/>
  <c r="F56" i="24"/>
  <c r="F57" i="24"/>
  <c r="F58" i="24"/>
  <c r="C58" i="24"/>
  <c r="C57" i="24"/>
  <c r="G14" i="29"/>
  <c r="AG23" i="7"/>
  <c r="AH41" i="7"/>
  <c r="G53" i="29"/>
  <c r="D12" i="15"/>
  <c r="D16" i="15" s="1"/>
  <c r="C20" i="15" s="1"/>
  <c r="D13" i="15"/>
  <c r="D14" i="15"/>
  <c r="N67" i="23"/>
  <c r="N76" i="23"/>
  <c r="D128" i="24"/>
  <c r="D15" i="15"/>
  <c r="O77" i="23"/>
  <c r="D17" i="15"/>
  <c r="C16" i="15"/>
  <c r="C17" i="15" s="1"/>
  <c r="B16" i="15"/>
  <c r="B17" i="15"/>
  <c r="M65" i="23"/>
  <c r="O65" i="23"/>
  <c r="O80" i="23"/>
  <c r="O81" i="23"/>
  <c r="N57" i="23"/>
  <c r="N59" i="23"/>
  <c r="N60" i="23"/>
  <c r="N61" i="23"/>
  <c r="N65" i="23"/>
  <c r="N80" i="23"/>
  <c r="N81" i="23"/>
  <c r="N84" i="23"/>
  <c r="M57" i="23"/>
  <c r="M59" i="23"/>
  <c r="M60" i="23"/>
  <c r="M61" i="23"/>
  <c r="M78" i="23"/>
  <c r="M80" i="23"/>
  <c r="M81" i="23"/>
  <c r="M84" i="23"/>
  <c r="M86" i="23"/>
  <c r="L51" i="23"/>
  <c r="L53" i="23"/>
  <c r="L54" i="23"/>
  <c r="L55" i="23"/>
  <c r="L57" i="23"/>
  <c r="L59" i="23"/>
  <c r="L60" i="23"/>
  <c r="L61" i="23"/>
  <c r="L65" i="23"/>
  <c r="L74" i="23"/>
  <c r="L78" i="23"/>
  <c r="L79" i="23"/>
  <c r="L80" i="23"/>
  <c r="L81" i="23"/>
  <c r="L84" i="23"/>
  <c r="L86"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L66" i="24"/>
  <c r="D35" i="23"/>
  <c r="H66" i="24"/>
  <c r="J4" i="23"/>
  <c r="J5" i="23"/>
  <c r="J6" i="23"/>
  <c r="L7" i="23"/>
  <c r="J7" i="23"/>
  <c r="J8" i="23"/>
  <c r="AF162" i="7"/>
  <c r="AG162" i="7"/>
  <c r="AH162" i="7"/>
  <c r="AE171" i="7"/>
  <c r="AF171" i="7"/>
  <c r="AG171" i="7"/>
  <c r="AH171" i="7"/>
  <c r="G10" i="29"/>
  <c r="G12" i="29"/>
  <c r="G19" i="29"/>
  <c r="G20" i="29"/>
  <c r="G21" i="29"/>
  <c r="G23" i="29"/>
  <c r="AE33" i="7"/>
  <c r="AE41" i="7"/>
  <c r="G29" i="29"/>
  <c r="G31" i="29"/>
  <c r="G42" i="29"/>
  <c r="G46" i="29"/>
  <c r="G48" i="29"/>
  <c r="G50" i="29"/>
  <c r="G51" i="29"/>
  <c r="G54" i="29"/>
  <c r="G56" i="29"/>
  <c r="G58" i="29"/>
  <c r="AF12" i="7"/>
  <c r="AH12" i="7"/>
  <c r="AG13" i="7"/>
  <c r="AH13" i="7"/>
  <c r="AH14" i="7"/>
  <c r="AH15" i="7"/>
  <c r="AF16" i="7"/>
  <c r="AG16" i="7"/>
  <c r="AH16" i="7"/>
  <c r="AF17" i="7"/>
  <c r="AG17" i="7"/>
  <c r="AH17" i="7"/>
  <c r="AF18" i="7"/>
  <c r="AG18" i="7"/>
  <c r="AH18" i="7"/>
  <c r="AG19" i="7"/>
  <c r="AH19" i="7"/>
  <c r="AF20" i="7"/>
  <c r="AG20" i="7"/>
  <c r="AH20" i="7"/>
  <c r="AF21" i="7"/>
  <c r="AG21" i="7"/>
  <c r="AH21" i="7"/>
  <c r="AF22" i="7"/>
  <c r="AG22" i="7"/>
  <c r="AG24" i="7"/>
  <c r="AH24" i="7"/>
  <c r="AF25" i="7"/>
  <c r="AG25" i="7"/>
  <c r="AH25" i="7"/>
  <c r="AF26" i="7"/>
  <c r="AG26" i="7"/>
  <c r="AH26" i="7"/>
  <c r="AF27" i="7"/>
  <c r="AG27" i="7"/>
  <c r="AH27" i="7"/>
  <c r="AF28" i="7"/>
  <c r="AG28" i="7"/>
  <c r="AH28" i="7"/>
  <c r="AF29" i="7"/>
  <c r="AG29" i="7"/>
  <c r="AH29" i="7"/>
  <c r="AH32" i="7"/>
  <c r="AF33" i="7"/>
  <c r="AG33" i="7"/>
  <c r="AH33" i="7"/>
  <c r="AG34" i="7"/>
  <c r="AH34" i="7"/>
  <c r="AH35" i="7"/>
  <c r="AH36" i="7"/>
  <c r="AG37" i="7"/>
  <c r="AH37" i="7"/>
  <c r="AH38" i="7"/>
  <c r="AH39" i="7"/>
  <c r="AF41" i="7"/>
  <c r="AG41" i="7"/>
  <c r="AF42" i="7"/>
  <c r="AG42" i="7"/>
  <c r="AH42" i="7"/>
  <c r="AG43" i="7"/>
  <c r="AH43" i="7"/>
  <c r="AF45" i="7"/>
  <c r="AH45" i="7"/>
  <c r="AH46" i="7"/>
  <c r="AF49" i="7"/>
  <c r="AF50" i="7"/>
  <c r="AG50" i="7"/>
  <c r="AH50" i="7"/>
  <c r="AF51" i="7"/>
  <c r="AG51" i="7"/>
  <c r="AH51" i="7"/>
  <c r="AF52" i="7"/>
  <c r="AG52" i="7"/>
  <c r="AH52" i="7"/>
  <c r="AG53" i="7"/>
  <c r="AH53" i="7"/>
  <c r="AF54" i="7"/>
  <c r="AG54" i="7"/>
  <c r="AH54" i="7"/>
  <c r="AF55" i="7"/>
  <c r="AG55" i="7"/>
  <c r="AH55" i="7"/>
  <c r="AF56" i="7"/>
  <c r="AG56" i="7"/>
  <c r="AH56" i="7"/>
  <c r="AF58" i="7"/>
  <c r="AG58" i="7"/>
  <c r="AH58" i="7"/>
  <c r="AF59" i="7"/>
  <c r="AG59" i="7"/>
  <c r="AH59" i="7"/>
  <c r="AF60" i="7"/>
  <c r="AG60" i="7"/>
  <c r="AH60" i="7"/>
  <c r="AF61" i="7"/>
  <c r="AG61" i="7"/>
  <c r="AH61" i="7"/>
  <c r="AF62" i="7"/>
  <c r="AG62" i="7"/>
  <c r="AH62" i="7"/>
  <c r="AF63" i="7"/>
  <c r="AG63" i="7"/>
  <c r="AH63" i="7"/>
  <c r="AF64" i="7"/>
  <c r="AG64" i="7"/>
  <c r="AH64" i="7"/>
  <c r="AF65" i="7"/>
  <c r="AG65" i="7"/>
  <c r="AH65" i="7"/>
  <c r="AF66" i="7"/>
  <c r="AG66" i="7"/>
  <c r="AH66" i="7"/>
  <c r="AF67" i="7"/>
  <c r="AG67" i="7"/>
  <c r="AH67" i="7"/>
  <c r="AF68" i="7"/>
  <c r="AG68" i="7"/>
  <c r="AH68" i="7"/>
  <c r="AF69" i="7"/>
  <c r="AG69" i="7"/>
  <c r="AH69" i="7"/>
  <c r="AF70" i="7"/>
  <c r="AG70" i="7"/>
  <c r="AH70" i="7"/>
  <c r="W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DL62" i="15"/>
  <c r="DM62" i="15"/>
  <c r="DN62" i="15"/>
  <c r="DO62" i="15"/>
  <c r="DP62" i="15"/>
  <c r="DQ62" i="15"/>
  <c r="DR62" i="15"/>
  <c r="DS62" i="15"/>
  <c r="DT62" i="15"/>
  <c r="DU62" i="15"/>
  <c r="DV62" i="15"/>
  <c r="DW62" i="15"/>
  <c r="DX62" i="15"/>
  <c r="DY62" i="15"/>
  <c r="DZ62" i="15"/>
  <c r="EA62" i="15"/>
  <c r="EB62" i="15"/>
  <c r="EC62" i="15"/>
  <c r="ED62" i="15"/>
  <c r="EE62" i="15"/>
  <c r="EF62" i="15"/>
  <c r="EG62" i="15"/>
  <c r="EH62" i="15"/>
  <c r="EI62" i="15"/>
  <c r="EJ62" i="15"/>
  <c r="EK62" i="15"/>
  <c r="EL62" i="15"/>
  <c r="EM62" i="15"/>
  <c r="EN62" i="15"/>
  <c r="EO62" i="15"/>
  <c r="EP62" i="15"/>
  <c r="EQ62" i="15"/>
  <c r="ER62" i="15"/>
  <c r="ES62" i="15"/>
  <c r="ET62" i="15"/>
  <c r="EU62" i="15"/>
  <c r="EV62" i="15"/>
  <c r="EW62" i="15"/>
  <c r="EX62" i="15"/>
  <c r="EY62" i="15"/>
  <c r="EZ62" i="15"/>
  <c r="FA62" i="15"/>
  <c r="FB62" i="15"/>
  <c r="FC62" i="15"/>
  <c r="FD62" i="15"/>
  <c r="FE62" i="15"/>
  <c r="FF62" i="15"/>
  <c r="FG62" i="15"/>
  <c r="FH62" i="15"/>
  <c r="FI62" i="15"/>
  <c r="FJ62" i="15"/>
  <c r="FK62" i="15"/>
  <c r="FL62" i="15"/>
  <c r="FM62" i="15"/>
  <c r="FN62" i="15"/>
  <c r="FO62" i="15"/>
  <c r="FP62" i="15"/>
  <c r="FQ62" i="15"/>
  <c r="FR62" i="15"/>
  <c r="FS62" i="15"/>
  <c r="FT62" i="15"/>
  <c r="FU62" i="15"/>
  <c r="FV62" i="15"/>
  <c r="FW62" i="15"/>
  <c r="FX62" i="15"/>
  <c r="FY62" i="15"/>
  <c r="FZ62" i="15"/>
  <c r="GA62" i="15"/>
  <c r="GB62" i="15"/>
  <c r="GC62" i="15"/>
  <c r="GD62" i="15"/>
  <c r="GE62" i="15"/>
  <c r="GF62" i="15"/>
  <c r="GG62" i="15"/>
  <c r="GH62" i="15"/>
  <c r="GI62" i="15"/>
  <c r="GJ62" i="15"/>
  <c r="GK62" i="15"/>
  <c r="GL62" i="15"/>
  <c r="GM62" i="15"/>
  <c r="GN62" i="15"/>
  <c r="GO62" i="15"/>
  <c r="GP62" i="15"/>
  <c r="GQ62" i="15"/>
  <c r="GR62" i="15"/>
  <c r="GS62" i="15"/>
  <c r="GT62" i="15"/>
  <c r="GU62" i="15"/>
  <c r="GV62" i="15"/>
  <c r="GW62" i="15"/>
  <c r="GX62" i="15"/>
  <c r="GY62" i="15"/>
  <c r="GZ62" i="15"/>
  <c r="HA62" i="15"/>
  <c r="HB62" i="15"/>
  <c r="HC62" i="15"/>
  <c r="HD62" i="15"/>
  <c r="HE62" i="15"/>
  <c r="HF62" i="15"/>
  <c r="HG62" i="15"/>
  <c r="HH62" i="15"/>
  <c r="HI62" i="15"/>
  <c r="HJ62" i="15"/>
  <c r="HK62" i="15"/>
  <c r="HL62" i="15"/>
  <c r="HM62" i="15"/>
  <c r="HN62" i="15"/>
  <c r="HO62" i="15"/>
  <c r="HP62" i="15"/>
  <c r="HQ62" i="15"/>
  <c r="HR62" i="15"/>
  <c r="HS62" i="15"/>
  <c r="HT62" i="15"/>
  <c r="HU62" i="15"/>
  <c r="HV62" i="15"/>
  <c r="HW62" i="15"/>
  <c r="HX62" i="15"/>
  <c r="HY62" i="15"/>
  <c r="HZ62" i="15"/>
  <c r="IA62" i="15"/>
  <c r="IB62" i="15"/>
  <c r="IC62" i="15"/>
  <c r="ID62" i="15"/>
  <c r="IE62" i="15"/>
  <c r="IF62" i="15"/>
  <c r="IG62" i="15"/>
  <c r="IH62" i="15"/>
  <c r="II62" i="15"/>
  <c r="IJ62" i="15"/>
  <c r="IK62" i="15"/>
  <c r="IL62" i="15"/>
  <c r="IM62" i="15"/>
  <c r="IN62" i="15"/>
  <c r="IO62" i="15"/>
  <c r="IP62" i="15"/>
  <c r="IQ62" i="15"/>
  <c r="IR62" i="15"/>
  <c r="IS62" i="15"/>
  <c r="IT62" i="15"/>
  <c r="IU62" i="15"/>
  <c r="IV62" i="15"/>
  <c r="IW62" i="15"/>
  <c r="IX62" i="15"/>
  <c r="IY62" i="15"/>
  <c r="IZ62" i="15"/>
  <c r="JA62" i="15"/>
  <c r="JB62" i="15"/>
  <c r="JC62" i="15"/>
  <c r="JD62" i="15"/>
  <c r="JE62" i="15"/>
  <c r="JF62" i="15"/>
  <c r="JG62" i="15"/>
  <c r="JH62" i="15"/>
  <c r="JI62" i="15"/>
  <c r="JJ62" i="15"/>
  <c r="JK62" i="15"/>
  <c r="JL62" i="15"/>
  <c r="JM62" i="15"/>
  <c r="JN62" i="15"/>
  <c r="JO62" i="15"/>
  <c r="JP62" i="15"/>
  <c r="JQ62" i="15"/>
  <c r="JR62" i="15"/>
  <c r="JS62" i="15"/>
  <c r="JT62" i="15"/>
  <c r="JU62" i="15"/>
  <c r="JV62" i="15"/>
  <c r="JW62" i="15"/>
  <c r="JX62" i="15"/>
  <c r="JY62" i="15"/>
  <c r="JZ62" i="15"/>
  <c r="KA62" i="15"/>
  <c r="KB62" i="15"/>
  <c r="KC62" i="15"/>
  <c r="KD62" i="15"/>
  <c r="KE62" i="15"/>
  <c r="KF62" i="15"/>
  <c r="KG62" i="15"/>
  <c r="KH62" i="15"/>
  <c r="KI62" i="15"/>
  <c r="KJ62" i="15"/>
  <c r="KK62" i="15"/>
  <c r="KL62" i="15"/>
  <c r="KM62" i="15"/>
  <c r="KN62" i="15"/>
  <c r="KO62" i="15"/>
  <c r="KP62" i="15"/>
  <c r="KQ62" i="15"/>
  <c r="KR62" i="15"/>
  <c r="KS62" i="15"/>
  <c r="KT62" i="15"/>
  <c r="KU62" i="15"/>
  <c r="KV62" i="15"/>
  <c r="KW62" i="15"/>
  <c r="KX62" i="15"/>
  <c r="KY62" i="15"/>
  <c r="KZ62" i="15"/>
  <c r="LA62" i="15"/>
  <c r="LB62" i="15"/>
  <c r="LC62" i="15"/>
  <c r="LD62" i="15"/>
  <c r="LE62" i="15"/>
  <c r="LF62" i="15"/>
  <c r="LG62" i="15"/>
  <c r="LH62" i="15"/>
  <c r="LI62" i="15"/>
  <c r="LJ62" i="15"/>
  <c r="LK62" i="15"/>
  <c r="LL62" i="15"/>
  <c r="LM62" i="15"/>
  <c r="LN62" i="15"/>
  <c r="LO62" i="15"/>
  <c r="LP62" i="15"/>
  <c r="LQ62" i="15"/>
  <c r="LR62" i="15"/>
  <c r="LS62" i="15"/>
  <c r="LT62" i="15"/>
  <c r="LU62" i="15"/>
  <c r="LV62" i="15"/>
  <c r="LW62" i="15"/>
  <c r="LX62" i="15"/>
  <c r="LY62" i="15"/>
  <c r="LZ62" i="15"/>
  <c r="MA62" i="15"/>
  <c r="MB62" i="15"/>
  <c r="MC62" i="15"/>
  <c r="MD62" i="15"/>
  <c r="ME62" i="15"/>
  <c r="MF62" i="15"/>
  <c r="MG62" i="15"/>
  <c r="MH62" i="15"/>
  <c r="MI62" i="15"/>
  <c r="MJ62" i="15"/>
  <c r="MK62" i="15"/>
  <c r="ML62" i="15"/>
  <c r="MM62" i="15"/>
  <c r="MN62" i="15"/>
  <c r="MO62" i="15"/>
  <c r="MP62" i="15"/>
  <c r="MQ62" i="15"/>
  <c r="MR62" i="15"/>
  <c r="MS62" i="15"/>
  <c r="MT62" i="15"/>
  <c r="MU62" i="15"/>
  <c r="MV62" i="15"/>
  <c r="MW62" i="15"/>
  <c r="MX62" i="15"/>
  <c r="MY62" i="15"/>
  <c r="MZ62" i="15"/>
  <c r="NA62" i="15"/>
  <c r="NB62" i="15"/>
  <c r="NC62" i="15"/>
  <c r="ND62" i="15"/>
  <c r="NE62" i="15"/>
  <c r="NF62" i="15"/>
  <c r="NG62" i="15"/>
  <c r="NH62" i="15"/>
  <c r="NI62" i="15"/>
  <c r="NJ62" i="15"/>
  <c r="NK62" i="15"/>
  <c r="NL62" i="15"/>
  <c r="NM62" i="15"/>
  <c r="NN62" i="15"/>
  <c r="NO62" i="15"/>
  <c r="NP62" i="15"/>
  <c r="NQ62" i="15"/>
  <c r="NR62" i="15"/>
  <c r="NS62" i="15"/>
  <c r="NT62" i="15"/>
  <c r="NU62" i="15"/>
  <c r="NV62" i="15"/>
  <c r="NW62" i="15"/>
  <c r="NX62" i="15"/>
  <c r="NY62" i="15"/>
  <c r="NZ62" i="15"/>
  <c r="OA62" i="15"/>
  <c r="OB62" i="15"/>
  <c r="OC62" i="15"/>
  <c r="OD62" i="15"/>
  <c r="OE62" i="15"/>
  <c r="OF62" i="15"/>
  <c r="OG62" i="15"/>
  <c r="OH62" i="15"/>
  <c r="OI62" i="15"/>
  <c r="OJ62" i="15"/>
  <c r="OK62" i="15"/>
  <c r="OL62" i="15"/>
  <c r="OM62" i="15"/>
  <c r="ON62" i="15"/>
  <c r="OO62" i="15"/>
  <c r="OP62" i="15"/>
  <c r="OQ62" i="15"/>
  <c r="OR62" i="15"/>
  <c r="OS62" i="15"/>
  <c r="OT62" i="15"/>
  <c r="OU62" i="15"/>
  <c r="OV62" i="15"/>
  <c r="OW62" i="15"/>
  <c r="OX62" i="15"/>
  <c r="OY62" i="15"/>
  <c r="OZ62" i="15"/>
  <c r="PA62" i="15"/>
  <c r="PB62" i="15"/>
  <c r="PC62" i="15"/>
  <c r="PD62" i="15"/>
  <c r="PE62" i="15"/>
  <c r="PF62" i="15"/>
  <c r="PG62" i="15"/>
  <c r="PH62" i="15"/>
  <c r="PI62" i="15"/>
  <c r="PJ62" i="15"/>
  <c r="PK62" i="15"/>
  <c r="PL62" i="15"/>
  <c r="PM62" i="15"/>
  <c r="PN62" i="15"/>
  <c r="PO62" i="15"/>
  <c r="PP62" i="15"/>
  <c r="PQ62" i="15"/>
  <c r="PR62" i="15"/>
  <c r="PS62" i="15"/>
  <c r="PT62" i="15"/>
  <c r="PU62" i="15"/>
  <c r="PV62" i="15"/>
  <c r="PW62" i="15"/>
  <c r="PX62" i="15"/>
  <c r="PY62" i="15"/>
  <c r="PZ62" i="15"/>
  <c r="QA62" i="15"/>
  <c r="QB62" i="15"/>
  <c r="QC62" i="15"/>
  <c r="QD62" i="15"/>
  <c r="QE62" i="15"/>
  <c r="QF62" i="15"/>
  <c r="QG62" i="15"/>
  <c r="QH62" i="15"/>
  <c r="QI62" i="15"/>
  <c r="QJ62" i="15"/>
  <c r="QK62" i="15"/>
  <c r="QL62" i="15"/>
  <c r="QM62" i="15"/>
  <c r="QN62" i="15"/>
  <c r="QO62" i="15"/>
  <c r="QP62" i="15"/>
  <c r="QQ62" i="15"/>
  <c r="QR62" i="15"/>
  <c r="QS62" i="15"/>
  <c r="QT62" i="15"/>
  <c r="QU62" i="15"/>
  <c r="QV62" i="15"/>
  <c r="QW62" i="15"/>
  <c r="QX62" i="15"/>
  <c r="QY62" i="15"/>
  <c r="QZ62" i="15"/>
  <c r="RA62" i="15"/>
  <c r="RB62" i="15"/>
  <c r="RC62" i="15"/>
  <c r="RD62" i="15"/>
  <c r="RE62" i="15"/>
  <c r="RF62" i="15"/>
  <c r="RG62" i="15"/>
  <c r="RH62" i="15"/>
  <c r="RI62" i="15"/>
  <c r="RJ62" i="15"/>
  <c r="RK62" i="15"/>
  <c r="RL62" i="15"/>
  <c r="RM62" i="15"/>
  <c r="RN62" i="15"/>
  <c r="RO62" i="15"/>
  <c r="RP62" i="15"/>
  <c r="RQ62" i="15"/>
  <c r="RR62" i="15"/>
  <c r="RS62" i="15"/>
  <c r="RT62" i="15"/>
  <c r="RU62" i="15"/>
  <c r="RV62" i="15"/>
  <c r="RW62" i="15"/>
  <c r="RX62" i="15"/>
  <c r="RY62" i="15"/>
  <c r="RZ62" i="15"/>
  <c r="SA62" i="15"/>
  <c r="SB62" i="15"/>
  <c r="SC62" i="15"/>
  <c r="SD62" i="15"/>
  <c r="SE62" i="15"/>
  <c r="SF62" i="15"/>
  <c r="SG62" i="15"/>
  <c r="SH62" i="15"/>
  <c r="SI62" i="15"/>
  <c r="SJ62" i="15"/>
  <c r="SK62" i="15"/>
  <c r="SL62" i="15"/>
  <c r="SM62" i="15"/>
  <c r="SN62" i="15"/>
  <c r="SO62" i="15"/>
  <c r="SP62" i="15"/>
  <c r="SQ62" i="15"/>
  <c r="SR62" i="15"/>
  <c r="SS62" i="15"/>
  <c r="ST62" i="15"/>
  <c r="SU62" i="15"/>
  <c r="SV62" i="15"/>
  <c r="SW62" i="15"/>
  <c r="SX62" i="15"/>
  <c r="SY62" i="15"/>
  <c r="SZ62" i="15"/>
  <c r="TA62" i="15"/>
  <c r="TB62" i="15"/>
  <c r="TC62" i="15"/>
  <c r="TD62" i="15"/>
  <c r="TE62" i="15"/>
  <c r="TF62" i="15"/>
  <c r="TG62" i="15"/>
  <c r="TH62" i="15"/>
  <c r="TI62" i="15"/>
  <c r="TJ62" i="15"/>
  <c r="TK62" i="15"/>
  <c r="TL62" i="15"/>
  <c r="TM62" i="15"/>
  <c r="TN62" i="15"/>
  <c r="TO62" i="15"/>
  <c r="TP62" i="15"/>
  <c r="TQ62" i="15"/>
  <c r="TR62" i="15"/>
  <c r="TS62" i="15"/>
  <c r="TT62" i="15"/>
  <c r="TU62" i="15"/>
  <c r="TV62" i="15"/>
  <c r="TW62" i="15"/>
  <c r="TX62" i="15"/>
  <c r="TY62" i="15"/>
  <c r="TZ62" i="15"/>
  <c r="UA62" i="15"/>
  <c r="UB62" i="15"/>
  <c r="UC62" i="15"/>
  <c r="UD62" i="15"/>
  <c r="UE62" i="15"/>
  <c r="UF62" i="15"/>
  <c r="UG62" i="15"/>
  <c r="UH62" i="15"/>
  <c r="UI62" i="15"/>
  <c r="UJ62" i="15"/>
  <c r="UK62" i="15"/>
  <c r="UL62" i="15"/>
  <c r="UM62" i="15"/>
  <c r="UN62" i="15"/>
  <c r="UO62" i="15"/>
  <c r="UP62" i="15"/>
  <c r="UQ62" i="15"/>
  <c r="UR62" i="15"/>
  <c r="US62" i="15"/>
  <c r="UT62" i="15"/>
  <c r="UU62" i="15"/>
  <c r="UV62" i="15"/>
  <c r="UW62" i="15"/>
  <c r="UX62" i="15"/>
  <c r="UY62" i="15"/>
  <c r="UZ62" i="15"/>
  <c r="VA62" i="15"/>
  <c r="VB62" i="15"/>
  <c r="VC62" i="15"/>
  <c r="VD62" i="15"/>
  <c r="VE62" i="15"/>
  <c r="VF62" i="15"/>
  <c r="VG62" i="15"/>
  <c r="VH62" i="15"/>
  <c r="VI62" i="15"/>
  <c r="VJ62" i="15"/>
  <c r="VK62" i="15"/>
  <c r="VL62" i="15"/>
  <c r="VM62" i="15"/>
  <c r="VN62" i="15"/>
  <c r="VO62" i="15"/>
  <c r="VP62" i="15"/>
  <c r="VQ62" i="15"/>
  <c r="VR62" i="15"/>
  <c r="VS62" i="15"/>
  <c r="VT62" i="15"/>
  <c r="VU62" i="15"/>
  <c r="VV62" i="15"/>
  <c r="VW62" i="15"/>
  <c r="VX62" i="15"/>
  <c r="VY62" i="15"/>
  <c r="VZ62" i="15"/>
  <c r="WA62" i="15"/>
  <c r="WB62" i="15"/>
  <c r="WC62" i="15"/>
  <c r="WD62" i="15"/>
  <c r="WE62" i="15"/>
  <c r="WF62" i="15"/>
  <c r="WG62" i="15"/>
  <c r="WH62" i="15"/>
  <c r="WI62" i="15"/>
  <c r="WJ62" i="15"/>
  <c r="WK62" i="15"/>
  <c r="WL62" i="15"/>
  <c r="WM62" i="15"/>
  <c r="WN62" i="15"/>
  <c r="WO62" i="15"/>
  <c r="WP62" i="15"/>
  <c r="WQ62" i="15"/>
  <c r="WR62" i="15"/>
  <c r="WS62" i="15"/>
  <c r="WT62" i="15"/>
  <c r="WU62" i="15"/>
  <c r="WV62" i="15"/>
  <c r="WW62" i="15"/>
  <c r="WX62" i="15"/>
  <c r="WY62" i="15"/>
  <c r="WZ62" i="15"/>
  <c r="XA62" i="15"/>
  <c r="XB62" i="15"/>
  <c r="XC62" i="15"/>
  <c r="XD62" i="15"/>
  <c r="XE62" i="15"/>
  <c r="XF62" i="15"/>
  <c r="XG62" i="15"/>
  <c r="XH62" i="15"/>
  <c r="XI62" i="15"/>
  <c r="XJ62" i="15"/>
  <c r="XK62" i="15"/>
  <c r="XL62" i="15"/>
  <c r="XM62" i="15"/>
  <c r="XN62" i="15"/>
  <c r="XO62" i="15"/>
  <c r="XP62" i="15"/>
  <c r="XQ62" i="15"/>
  <c r="XR62" i="15"/>
  <c r="XS62" i="15"/>
  <c r="XT62" i="15"/>
  <c r="XU62" i="15"/>
  <c r="XV62" i="15"/>
  <c r="XW62" i="15"/>
  <c r="XX62" i="15"/>
  <c r="XY62" i="15"/>
  <c r="XZ62" i="15"/>
  <c r="YA62" i="15"/>
  <c r="YB62" i="15"/>
  <c r="YC62" i="15"/>
  <c r="YD62" i="15"/>
  <c r="YE62" i="15"/>
  <c r="YF62" i="15"/>
  <c r="YG62" i="15"/>
  <c r="YH62" i="15"/>
  <c r="YI62" i="15"/>
  <c r="YJ62" i="15"/>
  <c r="YK62" i="15"/>
  <c r="YL62" i="15"/>
  <c r="YM62" i="15"/>
  <c r="YN62" i="15"/>
  <c r="YO62" i="15"/>
  <c r="YP62" i="15"/>
  <c r="YQ62" i="15"/>
  <c r="YR62" i="15"/>
  <c r="YS62" i="15"/>
  <c r="YT62" i="15"/>
  <c r="YU62" i="15"/>
  <c r="YV62" i="15"/>
  <c r="YW62" i="15"/>
  <c r="YX62" i="15"/>
  <c r="YY62" i="15"/>
  <c r="YZ62" i="15"/>
  <c r="ZA62" i="15"/>
  <c r="ZB62" i="15"/>
  <c r="ZC62" i="15"/>
  <c r="ZD62" i="15"/>
  <c r="ZE62" i="15"/>
  <c r="ZF62" i="15"/>
  <c r="ZG62" i="15"/>
  <c r="ZH62" i="15"/>
  <c r="ZI62" i="15"/>
  <c r="ZJ62" i="15"/>
  <c r="ZK62" i="15"/>
  <c r="ZL62" i="15"/>
  <c r="ZM62" i="15"/>
  <c r="ZN62" i="15"/>
  <c r="ZO62" i="15"/>
  <c r="ZP62" i="15"/>
  <c r="ZQ62" i="15"/>
  <c r="ZR62" i="15"/>
  <c r="ZS62" i="15"/>
  <c r="ZT62" i="15"/>
  <c r="ZU62" i="15"/>
  <c r="ZV62" i="15"/>
  <c r="ZW62" i="15"/>
  <c r="ZX62" i="15"/>
  <c r="ZY62" i="15"/>
  <c r="ZZ62" i="15"/>
  <c r="AAA62" i="15"/>
  <c r="AAB62" i="15"/>
  <c r="AAC62" i="15"/>
  <c r="AAD62" i="15"/>
  <c r="AAE62" i="15"/>
  <c r="AAF62" i="15"/>
  <c r="AAG62" i="15"/>
  <c r="AAH62" i="15"/>
  <c r="AAI62" i="15"/>
  <c r="AAJ62" i="15"/>
  <c r="AAK62" i="15"/>
  <c r="AAL62" i="15"/>
  <c r="AAM62" i="15"/>
  <c r="AAN62" i="15"/>
  <c r="AAO62" i="15"/>
  <c r="AAP62" i="15"/>
  <c r="AAQ62" i="15"/>
  <c r="AAR62" i="15"/>
  <c r="AAS62" i="15"/>
  <c r="AAT62" i="15"/>
  <c r="AAU62" i="15"/>
  <c r="AAV62" i="15"/>
  <c r="AAW62" i="15"/>
  <c r="AAX62" i="15"/>
  <c r="AAY62" i="15"/>
  <c r="AAZ62" i="15"/>
  <c r="ABA62" i="15"/>
  <c r="ABB62" i="15"/>
  <c r="ABC62" i="15"/>
  <c r="ABD62" i="15"/>
  <c r="ABE62" i="15"/>
  <c r="ABF62" i="15"/>
  <c r="ABG62" i="15"/>
  <c r="ABH62" i="15"/>
  <c r="ABI62" i="15"/>
  <c r="ABJ62" i="15"/>
  <c r="ABK62" i="15"/>
  <c r="ABL62" i="15"/>
  <c r="ABM62" i="15"/>
  <c r="ABN62" i="15"/>
  <c r="ABO62" i="15"/>
  <c r="ABP62" i="15"/>
  <c r="ABQ62" i="15"/>
  <c r="ABR62" i="15"/>
  <c r="ABS62" i="15"/>
  <c r="ABT62" i="15"/>
  <c r="ABU62" i="15"/>
  <c r="ABV62" i="15"/>
  <c r="ABW62" i="15"/>
  <c r="ABX62" i="15"/>
  <c r="ABY62" i="15"/>
  <c r="ABZ62" i="15"/>
  <c r="ACA62" i="15"/>
  <c r="ACB62" i="15"/>
  <c r="ACC62" i="15"/>
  <c r="ACD62" i="15"/>
  <c r="ACE62" i="15"/>
  <c r="ACF62" i="15"/>
  <c r="ACG62" i="15"/>
  <c r="ACH62" i="15"/>
  <c r="ACI62" i="15"/>
  <c r="ACJ62" i="15"/>
  <c r="ACK62" i="15"/>
  <c r="ACL62" i="15"/>
  <c r="ACM62" i="15"/>
  <c r="ACN62" i="15"/>
  <c r="ACO62" i="15"/>
  <c r="ACP62" i="15"/>
  <c r="ACQ62" i="15"/>
  <c r="ACR62" i="15"/>
  <c r="ACS62" i="15"/>
  <c r="ACT62" i="15"/>
  <c r="ACU62" i="15"/>
  <c r="ACV62" i="15"/>
  <c r="ACW62" i="15"/>
  <c r="ACX62" i="15"/>
  <c r="ACY62" i="15"/>
  <c r="ACZ62" i="15"/>
  <c r="ADA62" i="15"/>
  <c r="ADB62" i="15"/>
  <c r="ADC62" i="15"/>
  <c r="ADD62" i="15"/>
  <c r="ADE62" i="15"/>
  <c r="ADF62" i="15"/>
  <c r="ADG62" i="15"/>
  <c r="ADH62" i="15"/>
  <c r="ADI62" i="15"/>
  <c r="ADJ62" i="15"/>
  <c r="ADK62" i="15"/>
  <c r="ADL62" i="15"/>
  <c r="ADM62" i="15"/>
  <c r="ADN62" i="15"/>
  <c r="ADO62" i="15"/>
  <c r="ADP62" i="15"/>
  <c r="ADQ62" i="15"/>
  <c r="ADR62" i="15"/>
  <c r="ADS62" i="15"/>
  <c r="ADT62" i="15"/>
  <c r="ADU62" i="15"/>
  <c r="ADV62" i="15"/>
  <c r="ADW62" i="15"/>
  <c r="ADX62" i="15"/>
  <c r="ADY62" i="15"/>
  <c r="ADZ62" i="15"/>
  <c r="AEA62" i="15"/>
  <c r="AEB62" i="15"/>
  <c r="AEC62" i="15"/>
  <c r="AED62" i="15"/>
  <c r="AEE62" i="15"/>
  <c r="AEF62" i="15"/>
  <c r="AEG62" i="15"/>
  <c r="AEH62" i="15"/>
  <c r="AEI62" i="15"/>
  <c r="AEJ62" i="15"/>
  <c r="AEK62" i="15"/>
  <c r="AEL62" i="15"/>
  <c r="AEM62" i="15"/>
  <c r="AEN62" i="15"/>
  <c r="AEO62" i="15"/>
  <c r="AEP62" i="15"/>
  <c r="AEQ62" i="15"/>
  <c r="AER62" i="15"/>
  <c r="AES62" i="15"/>
  <c r="AET62" i="15"/>
  <c r="AEU62" i="15"/>
  <c r="AEV62" i="15"/>
  <c r="AEW62" i="15"/>
  <c r="AEX62" i="15"/>
  <c r="AEY62" i="15"/>
  <c r="AEZ62" i="15"/>
  <c r="AFA62" i="15"/>
  <c r="AFB62" i="15"/>
  <c r="AFC62" i="15"/>
  <c r="AFD62" i="15"/>
  <c r="AFE62" i="15"/>
  <c r="AFF62" i="15"/>
  <c r="AFG62" i="15"/>
  <c r="AFH62" i="15"/>
  <c r="AFI62" i="15"/>
  <c r="AFJ62" i="15"/>
  <c r="AFK62" i="15"/>
  <c r="AFL62" i="15"/>
  <c r="AFM62" i="15"/>
  <c r="AFN62" i="15"/>
  <c r="AFO62" i="15"/>
  <c r="AFP62" i="15"/>
  <c r="AFQ62" i="15"/>
  <c r="AFR62" i="15"/>
  <c r="AFS62" i="15"/>
  <c r="AFT62" i="15"/>
  <c r="AFU62" i="15"/>
  <c r="AFV62" i="15"/>
  <c r="AFW62" i="15"/>
  <c r="AFX62" i="15"/>
  <c r="AFY62" i="15"/>
  <c r="AFZ62" i="15"/>
  <c r="AGA62" i="15"/>
  <c r="AGB62" i="15"/>
  <c r="AGC62" i="15"/>
  <c r="AGD62" i="15"/>
  <c r="AGE62" i="15"/>
  <c r="AGF62" i="15"/>
  <c r="AGG62" i="15"/>
  <c r="AGH62" i="15"/>
  <c r="AGI62" i="15"/>
  <c r="AGJ62" i="15"/>
  <c r="AGK62" i="15"/>
  <c r="AGL62" i="15"/>
  <c r="AGM62" i="15"/>
  <c r="AGN62" i="15"/>
  <c r="AGO62" i="15"/>
  <c r="AGP62" i="15"/>
  <c r="AGQ62" i="15"/>
  <c r="AGR62" i="15"/>
  <c r="AGS62" i="15"/>
  <c r="AGT62" i="15"/>
  <c r="AGU62" i="15"/>
  <c r="AGV62" i="15"/>
  <c r="AGW62" i="15"/>
  <c r="AGX62" i="15"/>
  <c r="AGY62" i="15"/>
  <c r="AGZ62" i="15"/>
  <c r="AHA62" i="15"/>
  <c r="AHB62" i="15"/>
  <c r="AHC62" i="15"/>
  <c r="AHD62" i="15"/>
  <c r="AHE62" i="15"/>
  <c r="AHF62" i="15"/>
  <c r="AHG62" i="15"/>
  <c r="AHH62" i="15"/>
  <c r="AHI62" i="15"/>
  <c r="AHJ62" i="15"/>
  <c r="AHK62" i="15"/>
  <c r="AHL62" i="15"/>
  <c r="AHM62" i="15"/>
  <c r="AHN62" i="15"/>
  <c r="AHO62" i="15"/>
  <c r="AHP62" i="15"/>
  <c r="AHQ62" i="15"/>
  <c r="AHR62" i="15"/>
  <c r="AHS62" i="15"/>
  <c r="AHT62" i="15"/>
  <c r="AHU62" i="15"/>
  <c r="AHV62" i="15"/>
  <c r="AHW62" i="15"/>
  <c r="AHX62" i="15"/>
  <c r="AHY62" i="15"/>
  <c r="AHZ62" i="15"/>
  <c r="AIA62" i="15"/>
  <c r="AIB62" i="15"/>
  <c r="AIC62" i="15"/>
  <c r="AID62" i="15"/>
  <c r="AIE62" i="15"/>
  <c r="AIF62" i="15"/>
  <c r="AIG62" i="15"/>
  <c r="AIH62" i="15"/>
  <c r="AII62" i="15"/>
  <c r="AIJ62" i="15"/>
  <c r="AIK62" i="15"/>
  <c r="AIL62" i="15"/>
  <c r="AIM62" i="15"/>
  <c r="AIN62" i="15"/>
  <c r="AIO62" i="15"/>
  <c r="AIP62" i="15"/>
  <c r="AIQ62" i="15"/>
  <c r="AIR62" i="15"/>
  <c r="AIS62" i="15"/>
  <c r="AIT62" i="15"/>
  <c r="AIU62" i="15"/>
  <c r="AIV62" i="15"/>
  <c r="AIW62" i="15"/>
  <c r="AIX62" i="15"/>
  <c r="AIY62" i="15"/>
  <c r="AIZ62" i="15"/>
  <c r="AJA62" i="15"/>
  <c r="AJB62" i="15"/>
  <c r="AJC62" i="15"/>
  <c r="AJD62" i="15"/>
  <c r="AJE62" i="15"/>
  <c r="AJF62" i="15"/>
  <c r="AJG62" i="15"/>
  <c r="AJH62" i="15"/>
  <c r="AJI62" i="15"/>
  <c r="AJJ62" i="15"/>
  <c r="AJK62" i="15"/>
  <c r="AJL62" i="15"/>
  <c r="AJM62" i="15"/>
  <c r="AJN62" i="15"/>
  <c r="AJO62" i="15"/>
  <c r="AJP62" i="15"/>
  <c r="AJQ62" i="15"/>
  <c r="AJR62" i="15"/>
  <c r="AJS62" i="15"/>
  <c r="AJT62" i="15"/>
  <c r="AJU62" i="15"/>
  <c r="AJV62" i="15"/>
  <c r="AJW62" i="15"/>
  <c r="AJX62" i="15"/>
  <c r="AJY62" i="15"/>
  <c r="AJZ62" i="15"/>
  <c r="AKA62" i="15"/>
  <c r="AKB62" i="15"/>
  <c r="AKC62" i="15"/>
  <c r="AKD62" i="15"/>
  <c r="AKE62" i="15"/>
  <c r="AKF62" i="15"/>
  <c r="AKG62" i="15"/>
  <c r="AKH62" i="15"/>
  <c r="AKI62" i="15"/>
  <c r="AKJ62" i="15"/>
  <c r="AKK62" i="15"/>
  <c r="AKL62" i="15"/>
  <c r="AKM62" i="15"/>
  <c r="AKN62" i="15"/>
  <c r="AKO62" i="15"/>
  <c r="AKP62" i="15"/>
  <c r="AKQ62" i="15"/>
  <c r="AKR62" i="15"/>
  <c r="AKS62" i="15"/>
  <c r="AKT62" i="15"/>
  <c r="AKU62" i="15"/>
  <c r="AKV62" i="15"/>
  <c r="AKW62" i="15"/>
  <c r="AKX62" i="15"/>
  <c r="AKY62" i="15"/>
  <c r="AKZ62" i="15"/>
  <c r="ALA62" i="15"/>
  <c r="ALB62" i="15"/>
  <c r="ALC62" i="15"/>
  <c r="ALD62" i="15"/>
  <c r="ALE62" i="15"/>
  <c r="ALF62" i="15"/>
  <c r="ALG62" i="15"/>
  <c r="ALH62" i="15"/>
  <c r="ALI62" i="15"/>
  <c r="ALJ62" i="15"/>
  <c r="ALK62" i="15"/>
  <c r="ALL62" i="15"/>
  <c r="ALM62" i="15"/>
  <c r="ALN62" i="15"/>
  <c r="ALO62" i="15"/>
  <c r="ALP62" i="15"/>
  <c r="ALQ62" i="15"/>
  <c r="ALR62" i="15"/>
  <c r="ALS62" i="15"/>
  <c r="ALT62" i="15"/>
  <c r="ALU62" i="15"/>
  <c r="ALV62" i="15"/>
  <c r="ALW62" i="15"/>
  <c r="ALX62" i="15"/>
  <c r="ALY62" i="15"/>
  <c r="ALZ62" i="15"/>
  <c r="AMA62" i="15"/>
  <c r="AMB62" i="15"/>
  <c r="AMC62" i="15"/>
  <c r="AMD62" i="15"/>
  <c r="AME62" i="15"/>
  <c r="AMF62" i="15"/>
  <c r="AMG62" i="15"/>
  <c r="AMH62" i="15"/>
  <c r="AMI62" i="15"/>
  <c r="AMJ62" i="15"/>
  <c r="AMK62" i="15"/>
  <c r="AML62" i="15"/>
  <c r="AMM62" i="15"/>
  <c r="AMN62" i="15"/>
  <c r="AMO62" i="15"/>
  <c r="AMP62" i="15"/>
  <c r="AMQ62" i="15"/>
  <c r="AMR62" i="15"/>
  <c r="AMS62" i="15"/>
  <c r="AMT62" i="15"/>
  <c r="AMU62" i="15"/>
  <c r="AMV62" i="15"/>
  <c r="AMW62" i="15"/>
  <c r="AMX62" i="15"/>
  <c r="AMY62" i="15"/>
  <c r="AMZ62" i="15"/>
  <c r="ANA62" i="15"/>
  <c r="ANB62" i="15"/>
  <c r="ANC62" i="15"/>
  <c r="AND62" i="15"/>
  <c r="ANE62" i="15"/>
  <c r="ANF62" i="15"/>
  <c r="ANG62" i="15"/>
  <c r="ANH62" i="15"/>
  <c r="ANI62" i="15"/>
  <c r="ANJ62" i="15"/>
  <c r="ANK62" i="15"/>
  <c r="ANL62" i="15"/>
  <c r="ANM62" i="15"/>
  <c r="ANN62" i="15"/>
  <c r="ANO62" i="15"/>
  <c r="ANP62" i="15"/>
  <c r="ANQ62" i="15"/>
  <c r="ANR62" i="15"/>
  <c r="ANS62" i="15"/>
  <c r="ANT62" i="15"/>
  <c r="ANU62" i="15"/>
  <c r="ANV62" i="15"/>
  <c r="ANW62" i="15"/>
  <c r="ANX62" i="15"/>
  <c r="ANY62" i="15"/>
  <c r="ANZ62" i="15"/>
  <c r="AOA62" i="15"/>
  <c r="AOB62" i="15"/>
  <c r="AOC62" i="15"/>
  <c r="AOD62" i="15"/>
  <c r="AOE62" i="15"/>
  <c r="AOF62" i="15"/>
  <c r="AOG62" i="15"/>
  <c r="AOH62" i="15"/>
  <c r="AOI62" i="15"/>
  <c r="AOJ62" i="15"/>
  <c r="AOK62" i="15"/>
  <c r="AOL62" i="15"/>
  <c r="AOM62" i="15"/>
  <c r="AON62" i="15"/>
  <c r="AOO62" i="15"/>
  <c r="AOP62" i="15"/>
  <c r="AOQ62" i="15"/>
  <c r="AOR62" i="15"/>
  <c r="AOS62" i="15"/>
  <c r="AOT62" i="15"/>
  <c r="AOU62" i="15"/>
  <c r="AOV62" i="15"/>
  <c r="AOW62" i="15"/>
  <c r="AOX62" i="15"/>
  <c r="AOY62" i="15"/>
  <c r="AOZ62" i="15"/>
  <c r="APA62" i="15"/>
  <c r="APB62" i="15"/>
  <c r="APC62" i="15"/>
  <c r="APD62" i="15"/>
  <c r="APE62" i="15"/>
  <c r="APF62" i="15"/>
  <c r="APG62" i="15"/>
  <c r="APH62" i="15"/>
  <c r="API62" i="15"/>
  <c r="APJ62" i="15"/>
  <c r="APK62" i="15"/>
  <c r="APL62" i="15"/>
  <c r="APM62" i="15"/>
  <c r="APN62" i="15"/>
  <c r="APO62" i="15"/>
  <c r="APP62" i="15"/>
  <c r="APQ62" i="15"/>
  <c r="APR62" i="15"/>
  <c r="APS62" i="15"/>
  <c r="APT62" i="15"/>
  <c r="APU62" i="15"/>
  <c r="APV62" i="15"/>
  <c r="APW62" i="15"/>
  <c r="APX62" i="15"/>
  <c r="APY62" i="15"/>
  <c r="APZ62" i="15"/>
  <c r="AQA62" i="15"/>
  <c r="AQB62" i="15"/>
  <c r="AQC62" i="15"/>
  <c r="AQD62" i="15"/>
  <c r="AQE62" i="15"/>
  <c r="AQF62" i="15"/>
  <c r="AQG62" i="15"/>
  <c r="AQH62" i="15"/>
  <c r="AQI62" i="15"/>
  <c r="AQJ62" i="15"/>
  <c r="AQK62" i="15"/>
  <c r="AQL62" i="15"/>
  <c r="AQM62" i="15"/>
  <c r="AQN62" i="15"/>
  <c r="AQO62" i="15"/>
  <c r="AQP62" i="15"/>
  <c r="AQQ62" i="15"/>
  <c r="AQR62" i="15"/>
  <c r="AQS62" i="15"/>
  <c r="AQT62" i="15"/>
  <c r="AQU62" i="15"/>
  <c r="AQV62" i="15"/>
  <c r="AQW62" i="15"/>
  <c r="AQX62" i="15"/>
  <c r="AQY62" i="15"/>
  <c r="AQZ62" i="15"/>
  <c r="ARA62" i="15"/>
  <c r="ARB62" i="15"/>
  <c r="ARC62" i="15"/>
  <c r="ARD62" i="15"/>
  <c r="ARE62" i="15"/>
  <c r="ARF62" i="15"/>
  <c r="ARG62" i="15"/>
  <c r="ARH62" i="15"/>
  <c r="ARI62" i="15"/>
  <c r="ARJ62" i="15"/>
  <c r="ARK62" i="15"/>
  <c r="ARL62" i="15"/>
  <c r="ARM62" i="15"/>
  <c r="ARN62" i="15"/>
  <c r="ARO62" i="15"/>
  <c r="ARP62" i="15"/>
  <c r="ARQ62" i="15"/>
  <c r="ARR62" i="15"/>
  <c r="ARS62" i="15"/>
  <c r="ART62" i="15"/>
  <c r="ARU62" i="15"/>
  <c r="ARV62" i="15"/>
  <c r="ARW62" i="15"/>
  <c r="ARX62" i="15"/>
  <c r="ARY62" i="15"/>
  <c r="ARZ62" i="15"/>
  <c r="ASA62" i="15"/>
  <c r="ASB62" i="15"/>
  <c r="ASC62" i="15"/>
  <c r="ASD62" i="15"/>
  <c r="ASE62" i="15"/>
  <c r="ASF62" i="15"/>
  <c r="ASG62" i="15"/>
  <c r="ASH62" i="15"/>
  <c r="ASI62" i="15"/>
  <c r="ASJ62" i="15"/>
  <c r="ASK62" i="15"/>
  <c r="ASL62" i="15"/>
  <c r="ASM62" i="15"/>
  <c r="ASN62" i="15"/>
  <c r="ASO62" i="15"/>
  <c r="ASP62" i="15"/>
  <c r="ASQ62" i="15"/>
  <c r="ASR62" i="15"/>
  <c r="ASS62" i="15"/>
  <c r="AST62" i="15"/>
  <c r="ASU62" i="15"/>
  <c r="ASV62" i="15"/>
  <c r="ASW62" i="15"/>
  <c r="ASX62" i="15"/>
  <c r="ASY62" i="15"/>
  <c r="ASZ62" i="15"/>
  <c r="ATA62" i="15"/>
  <c r="ATB62" i="15"/>
  <c r="ATC62" i="15"/>
  <c r="ATD62" i="15"/>
  <c r="ATE62" i="15"/>
  <c r="ATF62" i="15"/>
  <c r="ATG62" i="15"/>
  <c r="ATH62" i="15"/>
  <c r="ATI62" i="15"/>
  <c r="ATJ62" i="15"/>
  <c r="ATK62" i="15"/>
  <c r="ATL62" i="15"/>
  <c r="ATM62" i="15"/>
  <c r="ATN62" i="15"/>
  <c r="ATO62" i="15"/>
  <c r="ATP62" i="15"/>
  <c r="ATQ62" i="15"/>
  <c r="ATR62" i="15"/>
  <c r="ATS62" i="15"/>
  <c r="ATT62" i="15"/>
  <c r="ATU62" i="15"/>
  <c r="ATV62" i="15"/>
  <c r="ATW62" i="15"/>
  <c r="ATX62" i="15"/>
  <c r="ATY62" i="15"/>
  <c r="ATZ62" i="15"/>
  <c r="AUA62" i="15"/>
  <c r="AUB62" i="15"/>
  <c r="AUC62" i="15"/>
  <c r="AUD62" i="15"/>
  <c r="AUE62" i="15"/>
  <c r="AUF62" i="15"/>
  <c r="AUG62" i="15"/>
  <c r="AUH62" i="15"/>
  <c r="AUI62" i="15"/>
  <c r="AUJ62" i="15"/>
  <c r="AUK62" i="15"/>
  <c r="AUL62" i="15"/>
  <c r="AUM62" i="15"/>
  <c r="AUN62" i="15"/>
  <c r="AUO62" i="15"/>
  <c r="AUP62" i="15"/>
  <c r="AUQ62" i="15"/>
  <c r="AUR62" i="15"/>
  <c r="AUS62" i="15"/>
  <c r="AUT62" i="15"/>
  <c r="AUU62" i="15"/>
  <c r="AUV62" i="15"/>
  <c r="AUW62" i="15"/>
  <c r="AUX62" i="15"/>
  <c r="AUY62" i="15"/>
  <c r="AUZ62" i="15"/>
  <c r="AVA62" i="15"/>
  <c r="AVB62" i="15"/>
  <c r="AVC62" i="15"/>
  <c r="AVD62" i="15"/>
  <c r="AVE62" i="15"/>
  <c r="AVF62" i="15"/>
  <c r="AVG62" i="15"/>
  <c r="AVH62" i="15"/>
  <c r="AVI62" i="15"/>
  <c r="AVJ62" i="15"/>
  <c r="AVK62" i="15"/>
  <c r="AVL62" i="15"/>
  <c r="AVM62" i="15"/>
  <c r="AVN62" i="15"/>
  <c r="AVO62" i="15"/>
  <c r="AVP62" i="15"/>
  <c r="AVQ62" i="15"/>
  <c r="AVR62" i="15"/>
  <c r="AVS62" i="15"/>
  <c r="AVT62" i="15"/>
  <c r="AVU62" i="15"/>
  <c r="AVV62" i="15"/>
  <c r="AVW62" i="15"/>
  <c r="AVX62" i="15"/>
  <c r="AVY62" i="15"/>
  <c r="AVZ62" i="15"/>
  <c r="AWA62" i="15"/>
  <c r="AWB62" i="15"/>
  <c r="AWC62" i="15"/>
  <c r="AWD62" i="15"/>
  <c r="AWE62" i="15"/>
  <c r="AWF62" i="15"/>
  <c r="AWG62" i="15"/>
  <c r="AWH62" i="15"/>
  <c r="AWI62" i="15"/>
  <c r="AWJ62" i="15"/>
  <c r="AWK62" i="15"/>
  <c r="AWL62" i="15"/>
  <c r="AWM62" i="15"/>
  <c r="AWN62" i="15"/>
  <c r="AWO62" i="15"/>
  <c r="AWP62" i="15"/>
  <c r="AWQ62" i="15"/>
  <c r="AWR62" i="15"/>
  <c r="AWS62" i="15"/>
  <c r="AWT62" i="15"/>
  <c r="AWU62" i="15"/>
  <c r="AWV62" i="15"/>
  <c r="AWW62" i="15"/>
  <c r="AWX62" i="15"/>
  <c r="AWY62" i="15"/>
  <c r="AWZ62" i="15"/>
  <c r="AXA62" i="15"/>
  <c r="AXB62" i="15"/>
  <c r="AXC62" i="15"/>
  <c r="AXD62" i="15"/>
  <c r="AXE62" i="15"/>
  <c r="AXF62" i="15"/>
  <c r="AXG62" i="15"/>
  <c r="AXH62" i="15"/>
  <c r="AXI62" i="15"/>
  <c r="AXJ62" i="15"/>
  <c r="AXK62" i="15"/>
  <c r="AXL62" i="15"/>
  <c r="AXM62" i="15"/>
  <c r="AXN62" i="15"/>
  <c r="AXO62" i="15"/>
  <c r="AXP62" i="15"/>
  <c r="AXQ62" i="15"/>
  <c r="AXR62" i="15"/>
  <c r="AXS62" i="15"/>
  <c r="AXT62" i="15"/>
  <c r="AXU62" i="15"/>
  <c r="AXV62" i="15"/>
  <c r="AXW62" i="15"/>
  <c r="AXX62" i="15"/>
  <c r="AXY62" i="15"/>
  <c r="AXZ62" i="15"/>
  <c r="AYA62" i="15"/>
  <c r="AYB62" i="15"/>
  <c r="AYC62" i="15"/>
  <c r="AYD62" i="15"/>
  <c r="AYE62" i="15"/>
  <c r="AYF62" i="15"/>
  <c r="AYG62" i="15"/>
  <c r="AYH62" i="15"/>
  <c r="AYI62" i="15"/>
  <c r="AYJ62" i="15"/>
  <c r="AYK62" i="15"/>
  <c r="AYL62" i="15"/>
  <c r="AYM62" i="15"/>
  <c r="AYN62" i="15"/>
  <c r="AYO62" i="15"/>
  <c r="AYP62" i="15"/>
  <c r="AYQ62" i="15"/>
  <c r="AYR62" i="15"/>
  <c r="AYS62" i="15"/>
  <c r="AYT62" i="15"/>
  <c r="AYU62" i="15"/>
  <c r="AYV62" i="15"/>
  <c r="AYW62" i="15"/>
  <c r="AYX62" i="15"/>
  <c r="AYY62" i="15"/>
  <c r="AYZ62" i="15"/>
  <c r="AZA62" i="15"/>
  <c r="AZB62" i="15"/>
  <c r="AZC62" i="15"/>
  <c r="AZD62" i="15"/>
  <c r="AZE62" i="15"/>
  <c r="AZF62" i="15"/>
  <c r="AZG62" i="15"/>
  <c r="AZH62" i="15"/>
  <c r="AZI62" i="15"/>
  <c r="AZJ62" i="15"/>
  <c r="AZK62" i="15"/>
  <c r="AZL62" i="15"/>
  <c r="AZM62" i="15"/>
  <c r="AZN62" i="15"/>
  <c r="AZO62" i="15"/>
  <c r="AZP62" i="15"/>
  <c r="AZQ62" i="15"/>
  <c r="AZR62" i="15"/>
  <c r="AZS62" i="15"/>
  <c r="AZT62" i="15"/>
  <c r="AZU62" i="15"/>
  <c r="AZV62" i="15"/>
  <c r="AZW62" i="15"/>
  <c r="AZX62" i="15"/>
  <c r="AZY62" i="15"/>
  <c r="AZZ62" i="15"/>
  <c r="BAA62" i="15"/>
  <c r="BAB62" i="15"/>
  <c r="BAC62" i="15"/>
  <c r="BAD62" i="15"/>
  <c r="BAE62" i="15"/>
  <c r="BAF62" i="15"/>
  <c r="BAG62" i="15"/>
  <c r="BAH62" i="15"/>
  <c r="BAI62" i="15"/>
  <c r="BAJ62" i="15"/>
  <c r="BAK62" i="15"/>
  <c r="BAL62" i="15"/>
  <c r="BAM62" i="15"/>
  <c r="BAN62" i="15"/>
  <c r="BAO62" i="15"/>
  <c r="BAP62" i="15"/>
  <c r="BAQ62" i="15"/>
  <c r="BAR62" i="15"/>
  <c r="BAS62" i="15"/>
  <c r="BAT62" i="15"/>
  <c r="BAU62" i="15"/>
  <c r="BAV62" i="15"/>
  <c r="BAW62" i="15"/>
  <c r="BAX62" i="15"/>
  <c r="BAY62" i="15"/>
  <c r="BAZ62" i="15"/>
  <c r="BBA62" i="15"/>
  <c r="BBB62" i="15"/>
  <c r="BBC62" i="15"/>
  <c r="BBD62" i="15"/>
  <c r="BBE62" i="15"/>
  <c r="BBF62" i="15"/>
  <c r="BBG62" i="15"/>
  <c r="BBH62" i="15"/>
  <c r="BBI62" i="15"/>
  <c r="BBJ62" i="15"/>
  <c r="BBK62" i="15"/>
  <c r="BBL62" i="15"/>
  <c r="BBM62" i="15"/>
  <c r="BBN62" i="15"/>
  <c r="BBO62" i="15"/>
  <c r="BBP62" i="15"/>
  <c r="BBQ62" i="15"/>
  <c r="BBR62" i="15"/>
  <c r="BBS62" i="15"/>
  <c r="BBT62" i="15"/>
  <c r="BBU62" i="15"/>
  <c r="BBV62" i="15"/>
  <c r="BBW62" i="15"/>
  <c r="BBX62" i="15"/>
  <c r="BBY62" i="15"/>
  <c r="BBZ62" i="15"/>
  <c r="BCA62" i="15"/>
  <c r="BCB62" i="15"/>
  <c r="BCC62" i="15"/>
  <c r="BCD62" i="15"/>
  <c r="BCE62" i="15"/>
  <c r="BCF62" i="15"/>
  <c r="BCG62" i="15"/>
  <c r="BCH62" i="15"/>
  <c r="BCI62" i="15"/>
  <c r="BCJ62" i="15"/>
  <c r="BCK62" i="15"/>
  <c r="BCL62" i="15"/>
  <c r="BCM62" i="15"/>
  <c r="BCN62" i="15"/>
  <c r="BCO62" i="15"/>
  <c r="BCP62" i="15"/>
  <c r="BCQ62" i="15"/>
  <c r="BCR62" i="15"/>
  <c r="BCS62" i="15"/>
  <c r="BCT62" i="15"/>
  <c r="BCU62" i="15"/>
  <c r="BCV62" i="15"/>
  <c r="BCW62" i="15"/>
  <c r="BCX62" i="15"/>
  <c r="BCY62" i="15"/>
  <c r="BCZ62" i="15"/>
  <c r="BDA62" i="15"/>
  <c r="BDB62" i="15"/>
  <c r="BDC62" i="15"/>
  <c r="BDD62" i="15"/>
  <c r="BDE62" i="15"/>
  <c r="BDF62" i="15"/>
  <c r="BDG62" i="15"/>
  <c r="BDH62" i="15"/>
  <c r="BDI62" i="15"/>
  <c r="BDJ62" i="15"/>
  <c r="BDK62" i="15"/>
  <c r="BDL62" i="15"/>
  <c r="BDM62" i="15"/>
  <c r="BDN62" i="15"/>
  <c r="BDO62" i="15"/>
  <c r="BDP62" i="15"/>
  <c r="BDQ62" i="15"/>
  <c r="BDR62" i="15"/>
  <c r="BDS62" i="15"/>
  <c r="BDT62" i="15"/>
  <c r="BDU62" i="15"/>
  <c r="BDV62" i="15"/>
  <c r="BDW62" i="15"/>
  <c r="BDX62" i="15"/>
  <c r="BDY62" i="15"/>
  <c r="BDZ62" i="15"/>
  <c r="BEA62" i="15"/>
  <c r="BEB62" i="15"/>
  <c r="BEC62" i="15"/>
  <c r="BED62" i="15"/>
  <c r="BEE62" i="15"/>
  <c r="BEF62" i="15"/>
  <c r="BEG62" i="15"/>
  <c r="BEH62" i="15"/>
  <c r="BEI62" i="15"/>
  <c r="BEJ62" i="15"/>
  <c r="BEK62" i="15"/>
  <c r="BEL62" i="15"/>
  <c r="BEM62" i="15"/>
  <c r="BEN62" i="15"/>
  <c r="BEO62" i="15"/>
  <c r="BEP62" i="15"/>
  <c r="BEQ62" i="15"/>
  <c r="BER62" i="15"/>
  <c r="BES62" i="15"/>
  <c r="BET62" i="15"/>
  <c r="BEU62" i="15"/>
  <c r="BEV62" i="15"/>
  <c r="BEW62" i="15"/>
  <c r="BEX62" i="15"/>
  <c r="BEY62" i="15"/>
  <c r="BEZ62" i="15"/>
  <c r="BFA62" i="15"/>
  <c r="BFB62" i="15"/>
  <c r="BFC62" i="15"/>
  <c r="BFD62" i="15"/>
  <c r="BFE62" i="15"/>
  <c r="BFF62" i="15"/>
  <c r="BFG62" i="15"/>
  <c r="BFH62" i="15"/>
  <c r="BFI62" i="15"/>
  <c r="BFJ62" i="15"/>
  <c r="BFK62" i="15"/>
  <c r="BFL62" i="15"/>
  <c r="BFM62" i="15"/>
  <c r="BFN62" i="15"/>
  <c r="BFO62" i="15"/>
  <c r="BFP62" i="15"/>
  <c r="BFQ62" i="15"/>
  <c r="BFR62" i="15"/>
  <c r="BFS62" i="15"/>
  <c r="BFT62" i="15"/>
  <c r="BFU62" i="15"/>
  <c r="BFV62" i="15"/>
  <c r="BFW62" i="15"/>
  <c r="BFX62" i="15"/>
  <c r="BFY62" i="15"/>
  <c r="BFZ62" i="15"/>
  <c r="BGA62" i="15"/>
  <c r="BGB62" i="15"/>
  <c r="BGC62" i="15"/>
  <c r="BGD62" i="15"/>
  <c r="BGE62" i="15"/>
  <c r="BGF62" i="15"/>
  <c r="BGG62" i="15"/>
  <c r="BGH62" i="15"/>
  <c r="BGI62" i="15"/>
  <c r="BGJ62" i="15"/>
  <c r="BGK62" i="15"/>
  <c r="BGL62" i="15"/>
  <c r="BGM62" i="15"/>
  <c r="BGN62" i="15"/>
  <c r="BGO62" i="15"/>
  <c r="BGP62" i="15"/>
  <c r="BGQ62" i="15"/>
  <c r="BGR62" i="15"/>
  <c r="BGS62" i="15"/>
  <c r="BGT62" i="15"/>
  <c r="BGU62" i="15"/>
  <c r="BGV62" i="15"/>
  <c r="BGW62" i="15"/>
  <c r="BGX62" i="15"/>
  <c r="BGY62" i="15"/>
  <c r="BGZ62" i="15"/>
  <c r="BHA62" i="15"/>
  <c r="BHB62" i="15"/>
  <c r="BHC62" i="15"/>
  <c r="BHD62" i="15"/>
  <c r="BHE62" i="15"/>
  <c r="BHF62" i="15"/>
  <c r="BHG62" i="15"/>
  <c r="BHH62" i="15"/>
  <c r="BHI62" i="15"/>
  <c r="BHJ62" i="15"/>
  <c r="BHK62" i="15"/>
  <c r="BHL62" i="15"/>
  <c r="BHM62" i="15"/>
  <c r="BHN62" i="15"/>
  <c r="BHO62" i="15"/>
  <c r="BHP62" i="15"/>
  <c r="BHQ62" i="15"/>
  <c r="BHR62" i="15"/>
  <c r="BHS62" i="15"/>
  <c r="BHT62" i="15"/>
  <c r="BHU62" i="15"/>
  <c r="BHV62" i="15"/>
  <c r="BHW62" i="15"/>
  <c r="BHX62" i="15"/>
  <c r="BHY62" i="15"/>
  <c r="BHZ62" i="15"/>
  <c r="BIA62" i="15"/>
  <c r="BIB62" i="15"/>
  <c r="BIC62" i="15"/>
  <c r="BID62" i="15"/>
  <c r="BIE62" i="15"/>
  <c r="BIF62" i="15"/>
  <c r="BIG62" i="15"/>
  <c r="BIH62" i="15"/>
  <c r="BII62" i="15"/>
  <c r="BIJ62" i="15"/>
  <c r="BIK62" i="15"/>
  <c r="BIL62" i="15"/>
  <c r="BIM62" i="15"/>
  <c r="BIN62" i="15"/>
  <c r="BIO62" i="15"/>
  <c r="BIP62" i="15"/>
  <c r="BIQ62" i="15"/>
  <c r="BIR62" i="15"/>
  <c r="BIS62" i="15"/>
  <c r="BIT62" i="15"/>
  <c r="BIU62" i="15"/>
  <c r="BIV62" i="15"/>
  <c r="BIW62" i="15"/>
  <c r="BIX62" i="15"/>
  <c r="BIY62" i="15"/>
  <c r="BIZ62" i="15"/>
  <c r="BJA62" i="15"/>
  <c r="BJB62" i="15"/>
  <c r="BJC62" i="15"/>
  <c r="BJD62" i="15"/>
  <c r="BJE62" i="15"/>
  <c r="BJF62" i="15"/>
  <c r="BJG62" i="15"/>
  <c r="BJH62" i="15"/>
  <c r="BJI62" i="15"/>
  <c r="BJJ62" i="15"/>
  <c r="BJK62" i="15"/>
  <c r="BJL62" i="15"/>
  <c r="BJM62" i="15"/>
  <c r="BJN62" i="15"/>
  <c r="BJO62" i="15"/>
  <c r="BJP62" i="15"/>
  <c r="BJQ62" i="15"/>
  <c r="BJR62" i="15"/>
  <c r="BJS62" i="15"/>
  <c r="BJT62" i="15"/>
  <c r="BJU62" i="15"/>
  <c r="BJV62" i="15"/>
  <c r="BJW62" i="15"/>
  <c r="BJX62" i="15"/>
  <c r="BJY62" i="15"/>
  <c r="BJZ62" i="15"/>
  <c r="BKA62" i="15"/>
  <c r="BKB62" i="15"/>
  <c r="BKC62" i="15"/>
  <c r="BKD62" i="15"/>
  <c r="BKE62" i="15"/>
  <c r="BKF62" i="15"/>
  <c r="BKG62" i="15"/>
  <c r="BKH62" i="15"/>
  <c r="BKI62" i="15"/>
  <c r="BKJ62" i="15"/>
  <c r="BKK62" i="15"/>
  <c r="BKL62" i="15"/>
  <c r="BKM62" i="15"/>
  <c r="BKN62" i="15"/>
  <c r="BKO62" i="15"/>
  <c r="BKP62" i="15"/>
  <c r="BKQ62" i="15"/>
  <c r="BKR62" i="15"/>
  <c r="BKS62" i="15"/>
  <c r="BKT62" i="15"/>
  <c r="BKU62" i="15"/>
  <c r="BKV62" i="15"/>
  <c r="BKW62" i="15"/>
  <c r="BKX62" i="15"/>
  <c r="BKY62" i="15"/>
  <c r="BKZ62" i="15"/>
  <c r="BLA62" i="15"/>
  <c r="BLB62" i="15"/>
  <c r="BLC62" i="15"/>
  <c r="BLD62" i="15"/>
  <c r="BLE62" i="15"/>
  <c r="BLF62" i="15"/>
  <c r="BLG62" i="15"/>
  <c r="BLH62" i="15"/>
  <c r="BLI62" i="15"/>
  <c r="BLJ62" i="15"/>
  <c r="BLK62" i="15"/>
  <c r="BLL62" i="15"/>
  <c r="BLM62" i="15"/>
  <c r="BLN62" i="15"/>
  <c r="BLO62" i="15"/>
  <c r="BLP62" i="15"/>
  <c r="BLQ62" i="15"/>
  <c r="BLR62" i="15"/>
  <c r="BLS62" i="15"/>
  <c r="BLT62" i="15"/>
  <c r="BLU62" i="15"/>
  <c r="BLV62" i="15"/>
  <c r="BLW62" i="15"/>
  <c r="BLX62" i="15"/>
  <c r="BLY62" i="15"/>
  <c r="BLZ62" i="15"/>
  <c r="BMA62" i="15"/>
  <c r="BMB62" i="15"/>
  <c r="BMC62" i="15"/>
  <c r="BMD62" i="15"/>
  <c r="BME62" i="15"/>
  <c r="BMF62" i="15"/>
  <c r="BMG62" i="15"/>
  <c r="BMH62" i="15"/>
  <c r="BMI62" i="15"/>
  <c r="BMJ62" i="15"/>
  <c r="BMK62" i="15"/>
  <c r="BML62" i="15"/>
  <c r="BMM62" i="15"/>
  <c r="BMN62" i="15"/>
  <c r="BMO62" i="15"/>
  <c r="BMP62" i="15"/>
  <c r="BMQ62" i="15"/>
  <c r="BMR62" i="15"/>
  <c r="BMS62" i="15"/>
  <c r="BMT62" i="15"/>
  <c r="BMU62" i="15"/>
  <c r="BMV62" i="15"/>
  <c r="BMW62" i="15"/>
  <c r="BMX62" i="15"/>
  <c r="BMY62" i="15"/>
  <c r="BMZ62" i="15"/>
  <c r="BNA62" i="15"/>
  <c r="BNB62" i="15"/>
  <c r="BNC62" i="15"/>
  <c r="BND62" i="15"/>
  <c r="BNE62" i="15"/>
  <c r="BNF62" i="15"/>
  <c r="BNG62" i="15"/>
  <c r="BNH62" i="15"/>
  <c r="BNI62" i="15"/>
  <c r="BNJ62" i="15"/>
  <c r="BNK62" i="15"/>
  <c r="BNL62" i="15"/>
  <c r="BNM62" i="15"/>
  <c r="BNN62" i="15"/>
  <c r="BNO62" i="15"/>
  <c r="BNP62" i="15"/>
  <c r="BNQ62" i="15"/>
  <c r="BNR62" i="15"/>
  <c r="BNS62" i="15"/>
  <c r="BNT62" i="15"/>
  <c r="BNU62" i="15"/>
  <c r="BNV62" i="15"/>
  <c r="BNW62" i="15"/>
  <c r="BNX62" i="15"/>
  <c r="BNY62" i="15"/>
  <c r="BNZ62" i="15"/>
  <c r="BOA62" i="15"/>
  <c r="BOB62" i="15"/>
  <c r="BOC62" i="15"/>
  <c r="BOD62" i="15"/>
  <c r="BOE62" i="15"/>
  <c r="BOF62" i="15"/>
  <c r="BOG62" i="15"/>
  <c r="BOH62" i="15"/>
  <c r="BOI62" i="15"/>
  <c r="BOJ62" i="15"/>
  <c r="BOK62" i="15"/>
  <c r="BOL62" i="15"/>
  <c r="BOM62" i="15"/>
  <c r="BON62" i="15"/>
  <c r="BOO62" i="15"/>
  <c r="BOP62" i="15"/>
  <c r="BOQ62" i="15"/>
  <c r="BOR62" i="15"/>
  <c r="BOS62" i="15"/>
  <c r="BOT62" i="15"/>
  <c r="BOU62" i="15"/>
  <c r="BOV62" i="15"/>
  <c r="BOW62" i="15"/>
  <c r="BOX62" i="15"/>
  <c r="BOY62" i="15"/>
  <c r="BOZ62" i="15"/>
  <c r="BPA62" i="15"/>
  <c r="BPB62" i="15"/>
  <c r="BPC62" i="15"/>
  <c r="BPD62" i="15"/>
  <c r="BPE62" i="15"/>
  <c r="BPF62" i="15"/>
  <c r="BPG62" i="15"/>
  <c r="BPH62" i="15"/>
  <c r="BPI62" i="15"/>
  <c r="BPJ62" i="15"/>
  <c r="BPK62" i="15"/>
  <c r="BPL62" i="15"/>
  <c r="BPM62" i="15"/>
  <c r="BPN62" i="15"/>
  <c r="BPO62" i="15"/>
  <c r="BPP62" i="15"/>
  <c r="BPQ62" i="15"/>
  <c r="BPR62" i="15"/>
  <c r="BPS62" i="15"/>
  <c r="BPT62" i="15"/>
  <c r="BPU62" i="15"/>
  <c r="BPV62" i="15"/>
  <c r="BPW62" i="15"/>
  <c r="BPX62" i="15"/>
  <c r="BPY62" i="15"/>
  <c r="BPZ62" i="15"/>
  <c r="BQA62" i="15"/>
  <c r="BQB62" i="15"/>
  <c r="BQC62" i="15"/>
  <c r="BQD62" i="15"/>
  <c r="BQE62" i="15"/>
  <c r="BQF62" i="15"/>
  <c r="BQG62" i="15"/>
  <c r="BQH62" i="15"/>
  <c r="BQI62" i="15"/>
  <c r="BQJ62" i="15"/>
  <c r="BQK62" i="15"/>
  <c r="BQL62" i="15"/>
  <c r="BQM62" i="15"/>
  <c r="BQN62" i="15"/>
  <c r="BQO62" i="15"/>
  <c r="BQP62" i="15"/>
  <c r="BQQ62" i="15"/>
  <c r="BQR62" i="15"/>
  <c r="BQS62" i="15"/>
  <c r="BQT62" i="15"/>
  <c r="BQU62" i="15"/>
  <c r="BQV62" i="15"/>
  <c r="BQW62" i="15"/>
  <c r="BQX62" i="15"/>
  <c r="BQY62" i="15"/>
  <c r="BQZ62" i="15"/>
  <c r="BRA62" i="15"/>
  <c r="BRB62" i="15"/>
  <c r="BRC62" i="15"/>
  <c r="BRD62" i="15"/>
  <c r="BRE62" i="15"/>
  <c r="BRF62" i="15"/>
  <c r="BRG62" i="15"/>
  <c r="BRH62" i="15"/>
  <c r="BRI62" i="15"/>
  <c r="BRJ62" i="15"/>
  <c r="BRK62" i="15"/>
  <c r="BRL62" i="15"/>
  <c r="BRM62" i="15"/>
  <c r="BRN62" i="15"/>
  <c r="BRO62" i="15"/>
  <c r="BRP62" i="15"/>
  <c r="BRQ62" i="15"/>
  <c r="BRR62" i="15"/>
  <c r="BRS62" i="15"/>
  <c r="BRT62" i="15"/>
  <c r="BRU62" i="15"/>
  <c r="BRV62" i="15"/>
  <c r="BRW62" i="15"/>
  <c r="BRX62" i="15"/>
  <c r="BRY62" i="15"/>
  <c r="BRZ62" i="15"/>
  <c r="BSA62" i="15"/>
  <c r="BSB62" i="15"/>
  <c r="BSC62" i="15"/>
  <c r="BSD62" i="15"/>
  <c r="BSE62" i="15"/>
  <c r="BSF62" i="15"/>
  <c r="BSG62" i="15"/>
  <c r="BSH62" i="15"/>
  <c r="BSI62" i="15"/>
  <c r="BSJ62" i="15"/>
  <c r="BSK62" i="15"/>
  <c r="BSL62" i="15"/>
  <c r="BSM62" i="15"/>
  <c r="BSN62" i="15"/>
  <c r="BSO62" i="15"/>
  <c r="BSP62" i="15"/>
  <c r="BSQ62" i="15"/>
  <c r="BSR62" i="15"/>
  <c r="BSS62" i="15"/>
  <c r="BST62" i="15"/>
  <c r="BSU62" i="15"/>
  <c r="BSV62" i="15"/>
  <c r="BSW62" i="15"/>
  <c r="BSX62" i="15"/>
  <c r="BSY62" i="15"/>
  <c r="BSZ62" i="15"/>
  <c r="BTA62" i="15"/>
  <c r="BTB62" i="15"/>
  <c r="BTC62" i="15"/>
  <c r="BTD62" i="15"/>
  <c r="BTE62" i="15"/>
  <c r="BTF62" i="15"/>
  <c r="BTG62" i="15"/>
  <c r="BTH62" i="15"/>
  <c r="BTI62" i="15"/>
  <c r="BTJ62" i="15"/>
  <c r="BTK62" i="15"/>
  <c r="BTL62" i="15"/>
  <c r="BTM62" i="15"/>
  <c r="BTN62" i="15"/>
  <c r="BTO62" i="15"/>
  <c r="BTP62" i="15"/>
  <c r="BTQ62" i="15"/>
  <c r="BTR62" i="15"/>
  <c r="BTS62" i="15"/>
  <c r="BTT62" i="15"/>
  <c r="BTU62" i="15"/>
  <c r="BTV62" i="15"/>
  <c r="BTW62" i="15"/>
  <c r="BTX62" i="15"/>
  <c r="BTY62" i="15"/>
  <c r="BTZ62" i="15"/>
  <c r="BUA62" i="15"/>
  <c r="BUB62" i="15"/>
  <c r="BUC62" i="15"/>
  <c r="BUD62" i="15"/>
  <c r="BUE62" i="15"/>
  <c r="BUF62" i="15"/>
  <c r="BUG62" i="15"/>
  <c r="BUH62" i="15"/>
  <c r="BUI62" i="15"/>
  <c r="BUJ62" i="15"/>
  <c r="BUK62" i="15"/>
  <c r="BUL62" i="15"/>
  <c r="BUM62" i="15"/>
  <c r="BUN62" i="15"/>
  <c r="BUO62" i="15"/>
  <c r="BUP62" i="15"/>
  <c r="BUQ62" i="15"/>
  <c r="BUR62" i="15"/>
  <c r="BUS62" i="15"/>
  <c r="BUT62" i="15"/>
  <c r="BUU62" i="15"/>
  <c r="BUV62" i="15"/>
  <c r="BUW62" i="15"/>
  <c r="BUX62" i="15"/>
  <c r="BUY62" i="15"/>
  <c r="BUZ62" i="15"/>
  <c r="BVA62" i="15"/>
  <c r="BVB62" i="15"/>
  <c r="BVC62" i="15"/>
  <c r="BVD62" i="15"/>
  <c r="BVE62" i="15"/>
  <c r="BVF62" i="15"/>
  <c r="BVG62" i="15"/>
  <c r="BVH62" i="15"/>
  <c r="BVI62" i="15"/>
  <c r="BVJ62" i="15"/>
  <c r="BVK62" i="15"/>
  <c r="BVL62" i="15"/>
  <c r="BVM62" i="15"/>
  <c r="BVN62" i="15"/>
  <c r="BVO62" i="15"/>
  <c r="BVP62" i="15"/>
  <c r="BVQ62" i="15"/>
  <c r="BVR62" i="15"/>
  <c r="BVS62" i="15"/>
  <c r="BVT62" i="15"/>
  <c r="BVU62" i="15"/>
  <c r="BVV62" i="15"/>
  <c r="BVW62" i="15"/>
  <c r="BVX62" i="15"/>
  <c r="BVY62" i="15"/>
  <c r="BVZ62" i="15"/>
  <c r="BWA62" i="15"/>
  <c r="BWB62" i="15"/>
  <c r="BWC62" i="15"/>
  <c r="BWD62" i="15"/>
  <c r="BWE62" i="15"/>
  <c r="BWF62" i="15"/>
  <c r="BWG62" i="15"/>
  <c r="BWH62" i="15"/>
  <c r="BWI62" i="15"/>
  <c r="BWJ62" i="15"/>
  <c r="BWK62" i="15"/>
  <c r="BWL62" i="15"/>
  <c r="BWM62" i="15"/>
  <c r="BWN62" i="15"/>
  <c r="BWO62" i="15"/>
  <c r="BWP62" i="15"/>
  <c r="BWQ62" i="15"/>
  <c r="BWR62" i="15"/>
  <c r="BWS62" i="15"/>
  <c r="BWT62" i="15"/>
  <c r="BWU62" i="15"/>
  <c r="BWV62" i="15"/>
  <c r="BWW62" i="15"/>
  <c r="BWX62" i="15"/>
  <c r="BWY62" i="15"/>
  <c r="BWZ62" i="15"/>
  <c r="BXA62" i="15"/>
  <c r="BXB62" i="15"/>
  <c r="BXC62" i="15"/>
  <c r="BXD62" i="15"/>
  <c r="BXE62" i="15"/>
  <c r="BXF62" i="15"/>
  <c r="BXG62" i="15"/>
  <c r="BXH62" i="15"/>
  <c r="BXI62" i="15"/>
  <c r="BXJ62" i="15"/>
  <c r="BXK62" i="15"/>
  <c r="BXL62" i="15"/>
  <c r="BXM62" i="15"/>
  <c r="BXN62" i="15"/>
  <c r="BXO62" i="15"/>
  <c r="BXP62" i="15"/>
  <c r="BXQ62" i="15"/>
  <c r="BXR62" i="15"/>
  <c r="BXS62" i="15"/>
  <c r="BXT62" i="15"/>
  <c r="BXU62" i="15"/>
  <c r="BXV62" i="15"/>
  <c r="BXW62" i="15"/>
  <c r="BXX62" i="15"/>
  <c r="BXY62" i="15"/>
  <c r="BXZ62" i="15"/>
  <c r="BYA62" i="15"/>
  <c r="BYB62" i="15"/>
  <c r="BYC62" i="15"/>
  <c r="BYD62" i="15"/>
  <c r="BYE62" i="15"/>
  <c r="BYF62" i="15"/>
  <c r="BYG62" i="15"/>
  <c r="BYH62" i="15"/>
  <c r="BYI62" i="15"/>
  <c r="BYJ62" i="15"/>
  <c r="BYK62" i="15"/>
  <c r="BYL62" i="15"/>
  <c r="BYM62" i="15"/>
  <c r="BYN62" i="15"/>
  <c r="BYO62" i="15"/>
  <c r="BYP62" i="15"/>
  <c r="BYQ62" i="15"/>
  <c r="BYR62" i="15"/>
  <c r="BYS62" i="15"/>
  <c r="BYT62" i="15"/>
  <c r="BYU62" i="15"/>
  <c r="BYV62" i="15"/>
  <c r="BYW62" i="15"/>
  <c r="BYX62" i="15"/>
  <c r="BYY62" i="15"/>
  <c r="BYZ62" i="15"/>
  <c r="BZA62" i="15"/>
  <c r="BZB62" i="15"/>
  <c r="BZC62" i="15"/>
  <c r="BZD62" i="15"/>
  <c r="BZE62" i="15"/>
  <c r="BZF62" i="15"/>
  <c r="BZG62" i="15"/>
  <c r="BZH62" i="15"/>
  <c r="BZI62" i="15"/>
  <c r="BZJ62" i="15"/>
  <c r="BZK62" i="15"/>
  <c r="BZL62" i="15"/>
  <c r="BZM62" i="15"/>
  <c r="BZN62" i="15"/>
  <c r="BZO62" i="15"/>
  <c r="BZP62" i="15"/>
  <c r="BZQ62" i="15"/>
  <c r="BZR62" i="15"/>
  <c r="BZS62" i="15"/>
  <c r="BZT62" i="15"/>
  <c r="BZU62" i="15"/>
  <c r="BZV62" i="15"/>
  <c r="BZW62" i="15"/>
  <c r="BZX62" i="15"/>
  <c r="BZY62" i="15"/>
  <c r="BZZ62" i="15"/>
  <c r="CAA62" i="15"/>
  <c r="CAB62" i="15"/>
  <c r="CAC62" i="15"/>
  <c r="CAD62" i="15"/>
  <c r="CAE62" i="15"/>
  <c r="CAF62" i="15"/>
  <c r="CAG62" i="15"/>
  <c r="CAH62" i="15"/>
  <c r="CAI62" i="15"/>
  <c r="CAJ62" i="15"/>
  <c r="CAK62" i="15"/>
  <c r="CAL62" i="15"/>
  <c r="CAM62" i="15"/>
  <c r="CAN62" i="15"/>
  <c r="CAO62" i="15"/>
  <c r="CAP62" i="15"/>
  <c r="CAQ62" i="15"/>
  <c r="CAR62" i="15"/>
  <c r="CAS62" i="15"/>
  <c r="CAT62" i="15"/>
  <c r="CAU62" i="15"/>
  <c r="CAV62" i="15"/>
  <c r="CAW62" i="15"/>
  <c r="CAX62" i="15"/>
  <c r="CAY62" i="15"/>
  <c r="CAZ62" i="15"/>
  <c r="CBA62" i="15"/>
  <c r="CBB62" i="15"/>
  <c r="CBC62" i="15"/>
  <c r="CBD62" i="15"/>
  <c r="CBE62" i="15"/>
  <c r="CBF62" i="15"/>
  <c r="CBG62" i="15"/>
  <c r="CBH62" i="15"/>
  <c r="CBI62" i="15"/>
  <c r="CBJ62" i="15"/>
  <c r="CBK62" i="15"/>
  <c r="CBL62" i="15"/>
  <c r="CBM62" i="15"/>
  <c r="CBN62" i="15"/>
  <c r="CBO62" i="15"/>
  <c r="CBP62" i="15"/>
  <c r="CBQ62" i="15"/>
  <c r="CBR62" i="15"/>
  <c r="CBS62" i="15"/>
  <c r="CBT62" i="15"/>
  <c r="CBU62" i="15"/>
  <c r="CBV62" i="15"/>
  <c r="CBW62" i="15"/>
  <c r="CBX62" i="15"/>
  <c r="CBY62" i="15"/>
  <c r="CBZ62" i="15"/>
  <c r="CCA62" i="15"/>
  <c r="CCB62" i="15"/>
  <c r="CCC62" i="15"/>
  <c r="CCD62" i="15"/>
  <c r="CCE62" i="15"/>
  <c r="CCF62" i="15"/>
  <c r="CCG62" i="15"/>
  <c r="CCH62" i="15"/>
  <c r="CCI62" i="15"/>
  <c r="CCJ62" i="15"/>
  <c r="CCK62" i="15"/>
  <c r="CCL62" i="15"/>
  <c r="CCM62" i="15"/>
  <c r="CCN62" i="15"/>
  <c r="CCO62" i="15"/>
  <c r="CCP62" i="15"/>
  <c r="CCQ62" i="15"/>
  <c r="CCR62" i="15"/>
  <c r="CCS62" i="15"/>
  <c r="CCT62" i="15"/>
  <c r="CCU62" i="15"/>
  <c r="CCV62" i="15"/>
  <c r="CCW62" i="15"/>
  <c r="CCX62" i="15"/>
  <c r="CCY62" i="15"/>
  <c r="CCZ62" i="15"/>
  <c r="CDA62" i="15"/>
  <c r="CDB62" i="15"/>
  <c r="CDC62" i="15"/>
  <c r="CDD62" i="15"/>
  <c r="CDE62" i="15"/>
  <c r="CDF62" i="15"/>
  <c r="CDG62" i="15"/>
  <c r="CDH62" i="15"/>
  <c r="CDI62" i="15"/>
  <c r="CDJ62" i="15"/>
  <c r="CDK62" i="15"/>
  <c r="CDL62" i="15"/>
  <c r="CDM62" i="15"/>
  <c r="CDN62" i="15"/>
  <c r="CDO62" i="15"/>
  <c r="CDP62" i="15"/>
  <c r="CDQ62" i="15"/>
  <c r="CDR62" i="15"/>
  <c r="CDS62" i="15"/>
  <c r="CDT62" i="15"/>
  <c r="CDU62" i="15"/>
  <c r="CDV62" i="15"/>
  <c r="CDW62" i="15"/>
  <c r="CDX62" i="15"/>
  <c r="CDY62" i="15"/>
  <c r="CDZ62" i="15"/>
  <c r="CEA62" i="15"/>
  <c r="CEB62" i="15"/>
  <c r="CEC62" i="15"/>
  <c r="CED62" i="15"/>
  <c r="CEE62" i="15"/>
  <c r="CEF62" i="15"/>
  <c r="CEG62" i="15"/>
  <c r="CEH62" i="15"/>
  <c r="CEI62" i="15"/>
  <c r="CEJ62" i="15"/>
  <c r="CEK62" i="15"/>
  <c r="CEL62" i="15"/>
  <c r="CEM62" i="15"/>
  <c r="CEN62" i="15"/>
  <c r="CEO62" i="15"/>
  <c r="CEP62" i="15"/>
  <c r="CEQ62" i="15"/>
  <c r="CER62" i="15"/>
  <c r="CES62" i="15"/>
  <c r="CET62" i="15"/>
  <c r="CEU62" i="15"/>
  <c r="CEV62" i="15"/>
  <c r="CEW62" i="15"/>
  <c r="CEX62" i="15"/>
  <c r="CEY62" i="15"/>
  <c r="CEZ62" i="15"/>
  <c r="CFA62" i="15"/>
  <c r="CFB62" i="15"/>
  <c r="CFC62" i="15"/>
  <c r="CFD62" i="15"/>
  <c r="CFE62" i="15"/>
  <c r="CFF62" i="15"/>
  <c r="CFG62" i="15"/>
  <c r="CFH62" i="15"/>
  <c r="CFI62" i="15"/>
  <c r="CFJ62" i="15"/>
  <c r="CFK62" i="15"/>
  <c r="CFL62" i="15"/>
  <c r="CFM62" i="15"/>
  <c r="CFN62" i="15"/>
  <c r="CFO62" i="15"/>
  <c r="CFP62" i="15"/>
  <c r="CFQ62" i="15"/>
  <c r="CFR62" i="15"/>
  <c r="CFS62" i="15"/>
  <c r="CFT62" i="15"/>
  <c r="CFU62" i="15"/>
  <c r="CFV62" i="15"/>
  <c r="CFW62" i="15"/>
  <c r="CFX62" i="15"/>
  <c r="CFY62" i="15"/>
  <c r="CFZ62" i="15"/>
  <c r="CGA62" i="15"/>
  <c r="CGB62" i="15"/>
  <c r="CGC62" i="15"/>
  <c r="CGD62" i="15"/>
  <c r="CGE62" i="15"/>
  <c r="CGF62" i="15"/>
  <c r="CGG62" i="15"/>
  <c r="CGH62" i="15"/>
  <c r="CGI62" i="15"/>
  <c r="CGJ62" i="15"/>
  <c r="CGK62" i="15"/>
  <c r="CGL62" i="15"/>
  <c r="CGM62" i="15"/>
  <c r="CGN62" i="15"/>
  <c r="CGO62" i="15"/>
  <c r="CGP62" i="15"/>
  <c r="CGQ62" i="15"/>
  <c r="CGR62" i="15"/>
  <c r="CGS62" i="15"/>
  <c r="CGT62" i="15"/>
  <c r="CGU62" i="15"/>
  <c r="CGV62" i="15"/>
  <c r="CGW62" i="15"/>
  <c r="CGX62" i="15"/>
  <c r="CGY62" i="15"/>
  <c r="CGZ62" i="15"/>
  <c r="CHA62" i="15"/>
  <c r="CHB62" i="15"/>
  <c r="CHC62" i="15"/>
  <c r="CHD62" i="15"/>
  <c r="CHE62" i="15"/>
  <c r="CHF62" i="15"/>
  <c r="CHG62" i="15"/>
  <c r="CHH62" i="15"/>
  <c r="CHI62" i="15"/>
  <c r="CHJ62" i="15"/>
  <c r="CHK62" i="15"/>
  <c r="CHL62" i="15"/>
  <c r="CHM62" i="15"/>
  <c r="CHN62" i="15"/>
  <c r="CHO62" i="15"/>
  <c r="CHP62" i="15"/>
  <c r="CHQ62" i="15"/>
  <c r="CHR62" i="15"/>
  <c r="CHS62" i="15"/>
  <c r="CHT62" i="15"/>
  <c r="CHU62" i="15"/>
  <c r="CHV62" i="15"/>
  <c r="CHW62" i="15"/>
  <c r="CHX62" i="15"/>
  <c r="CHY62" i="15"/>
  <c r="CHZ62" i="15"/>
  <c r="CIA62" i="15"/>
  <c r="CIB62" i="15"/>
  <c r="CIC62" i="15"/>
  <c r="CID62" i="15"/>
  <c r="CIE62" i="15"/>
  <c r="CIF62" i="15"/>
  <c r="CIG62" i="15"/>
  <c r="CIH62" i="15"/>
  <c r="CII62" i="15"/>
  <c r="CIJ62" i="15"/>
  <c r="CIK62" i="15"/>
  <c r="CIL62" i="15"/>
  <c r="CIM62" i="15"/>
  <c r="CIN62" i="15"/>
  <c r="CIO62" i="15"/>
  <c r="CIP62" i="15"/>
  <c r="CIQ62" i="15"/>
  <c r="CIR62" i="15"/>
  <c r="CIS62" i="15"/>
  <c r="CIT62" i="15"/>
  <c r="CIU62" i="15"/>
  <c r="CIV62" i="15"/>
  <c r="CIW62" i="15"/>
  <c r="CIX62" i="15"/>
  <c r="CIY62" i="15"/>
  <c r="CIZ62" i="15"/>
  <c r="CJA62" i="15"/>
  <c r="CJB62" i="15"/>
  <c r="CJC62" i="15"/>
  <c r="CJD62" i="15"/>
  <c r="CJE62" i="15"/>
  <c r="CJF62" i="15"/>
  <c r="CJG62" i="15"/>
  <c r="CJH62" i="15"/>
  <c r="CJI62" i="15"/>
  <c r="CJJ62" i="15"/>
  <c r="CJK62" i="15"/>
  <c r="CJL62" i="15"/>
  <c r="CJM62" i="15"/>
  <c r="CJN62" i="15"/>
  <c r="CJO62" i="15"/>
  <c r="CJP62" i="15"/>
  <c r="CJQ62" i="15"/>
  <c r="CJR62" i="15"/>
  <c r="CJS62" i="15"/>
  <c r="CJT62" i="15"/>
  <c r="CJU62" i="15"/>
  <c r="CJV62" i="15"/>
  <c r="CJW62" i="15"/>
  <c r="CJX62" i="15"/>
  <c r="CJY62" i="15"/>
  <c r="CJZ62" i="15"/>
  <c r="CKA62" i="15"/>
  <c r="CKB62" i="15"/>
  <c r="CKC62" i="15"/>
  <c r="CKD62" i="15"/>
  <c r="CKE62" i="15"/>
  <c r="CKF62" i="15"/>
  <c r="CKG62" i="15"/>
  <c r="CKH62" i="15"/>
  <c r="CKI62" i="15"/>
  <c r="CKJ62" i="15"/>
  <c r="CKK62" i="15"/>
  <c r="CKL62" i="15"/>
  <c r="CKM62" i="15"/>
  <c r="CKN62" i="15"/>
  <c r="CKO62" i="15"/>
  <c r="CKP62" i="15"/>
  <c r="CKQ62" i="15"/>
  <c r="CKR62" i="15"/>
  <c r="CKS62" i="15"/>
  <c r="CKT62" i="15"/>
  <c r="CKU62" i="15"/>
  <c r="CKV62" i="15"/>
  <c r="CKW62" i="15"/>
  <c r="CKX62" i="15"/>
  <c r="CKY62" i="15"/>
  <c r="CKZ62" i="15"/>
  <c r="CLA62" i="15"/>
  <c r="CLB62" i="15"/>
  <c r="CLC62" i="15"/>
  <c r="CLD62" i="15"/>
  <c r="CLE62" i="15"/>
  <c r="CLF62" i="15"/>
  <c r="CLG62" i="15"/>
  <c r="CLH62" i="15"/>
  <c r="CLI62" i="15"/>
  <c r="CLJ62" i="15"/>
  <c r="CLK62" i="15"/>
  <c r="CLL62" i="15"/>
  <c r="CLM62" i="15"/>
  <c r="CLN62" i="15"/>
  <c r="CLO62" i="15"/>
  <c r="CLP62" i="15"/>
  <c r="CLQ62" i="15"/>
  <c r="CLR62" i="15"/>
  <c r="CLS62" i="15"/>
  <c r="CLT62" i="15"/>
  <c r="CLU62" i="15"/>
  <c r="CLV62" i="15"/>
  <c r="CLW62" i="15"/>
  <c r="CLX62" i="15"/>
  <c r="CLY62" i="15"/>
  <c r="CLZ62" i="15"/>
  <c r="CMA62" i="15"/>
  <c r="CMB62" i="15"/>
  <c r="CMC62" i="15"/>
  <c r="CMD62" i="15"/>
  <c r="CME62" i="15"/>
  <c r="CMF62" i="15"/>
  <c r="CMG62" i="15"/>
  <c r="CMH62" i="15"/>
  <c r="CMI62" i="15"/>
  <c r="CMJ62" i="15"/>
  <c r="CMK62" i="15"/>
  <c r="CML62" i="15"/>
  <c r="CMM62" i="15"/>
  <c r="CMN62" i="15"/>
  <c r="CMO62" i="15"/>
  <c r="CMP62" i="15"/>
  <c r="CMQ62" i="15"/>
  <c r="CMR62" i="15"/>
  <c r="CMS62" i="15"/>
  <c r="CMT62" i="15"/>
  <c r="CMU62" i="15"/>
  <c r="CMV62" i="15"/>
  <c r="CMW62" i="15"/>
  <c r="CMX62" i="15"/>
  <c r="CMY62" i="15"/>
  <c r="CMZ62" i="15"/>
  <c r="CNA62" i="15"/>
  <c r="CNB62" i="15"/>
  <c r="CNC62" i="15"/>
  <c r="CND62" i="15"/>
  <c r="CNE62" i="15"/>
  <c r="CNF62" i="15"/>
  <c r="CNG62" i="15"/>
  <c r="CNH62" i="15"/>
  <c r="CNI62" i="15"/>
  <c r="CNJ62" i="15"/>
  <c r="CNK62" i="15"/>
  <c r="CNL62" i="15"/>
  <c r="CNM62" i="15"/>
  <c r="CNN62" i="15"/>
  <c r="CNO62" i="15"/>
  <c r="CNP62" i="15"/>
  <c r="CNQ62" i="15"/>
  <c r="CNR62" i="15"/>
  <c r="CNS62" i="15"/>
  <c r="CNT62" i="15"/>
  <c r="CNU62" i="15"/>
  <c r="CNV62" i="15"/>
  <c r="CNW62" i="15"/>
  <c r="CNX62" i="15"/>
  <c r="CNY62" i="15"/>
  <c r="CNZ62" i="15"/>
  <c r="COA62" i="15"/>
  <c r="COB62" i="15"/>
  <c r="COC62" i="15"/>
  <c r="COD62" i="15"/>
  <c r="COE62" i="15"/>
  <c r="COF62" i="15"/>
  <c r="COG62" i="15"/>
  <c r="COH62" i="15"/>
  <c r="COI62" i="15"/>
  <c r="COJ62" i="15"/>
  <c r="COK62" i="15"/>
  <c r="COL62" i="15"/>
  <c r="COM62" i="15"/>
  <c r="CON62" i="15"/>
  <c r="COO62" i="15"/>
  <c r="COP62" i="15"/>
  <c r="COQ62" i="15"/>
  <c r="COR62" i="15"/>
  <c r="COS62" i="15"/>
  <c r="COT62" i="15"/>
  <c r="COU62" i="15"/>
  <c r="COV62" i="15"/>
  <c r="COW62" i="15"/>
  <c r="COX62" i="15"/>
  <c r="COY62" i="15"/>
  <c r="COZ62" i="15"/>
  <c r="CPA62" i="15"/>
  <c r="CPB62" i="15"/>
  <c r="CPC62" i="15"/>
  <c r="CPD62" i="15"/>
  <c r="CPE62" i="15"/>
  <c r="CPF62" i="15"/>
  <c r="CPG62" i="15"/>
  <c r="CPH62" i="15"/>
  <c r="CPI62" i="15"/>
  <c r="CPJ62" i="15"/>
  <c r="CPK62" i="15"/>
  <c r="CPL62" i="15"/>
  <c r="CPM62" i="15"/>
  <c r="CPN62" i="15"/>
  <c r="CPO62" i="15"/>
  <c r="CPP62" i="15"/>
  <c r="CPQ62" i="15"/>
  <c r="CPR62" i="15"/>
  <c r="CPS62" i="15"/>
  <c r="CPT62" i="15"/>
  <c r="CPU62" i="15"/>
  <c r="CPV62" i="15"/>
  <c r="CPW62" i="15"/>
  <c r="CPX62" i="15"/>
  <c r="CPY62" i="15"/>
  <c r="CPZ62" i="15"/>
  <c r="CQA62" i="15"/>
  <c r="CQB62" i="15"/>
  <c r="CQC62" i="15"/>
  <c r="CQD62" i="15"/>
  <c r="CQE62" i="15"/>
  <c r="CQF62" i="15"/>
  <c r="CQG62" i="15"/>
  <c r="CQH62" i="15"/>
  <c r="CQI62" i="15"/>
  <c r="CQJ62" i="15"/>
  <c r="CQK62" i="15"/>
  <c r="CQL62" i="15"/>
  <c r="CQM62" i="15"/>
  <c r="CQN62" i="15"/>
  <c r="CQO62" i="15"/>
  <c r="CQP62" i="15"/>
  <c r="CQQ62" i="15"/>
  <c r="CQR62" i="15"/>
  <c r="CQS62" i="15"/>
  <c r="CQT62" i="15"/>
  <c r="CQU62" i="15"/>
  <c r="CQV62" i="15"/>
  <c r="CQW62" i="15"/>
  <c r="CQX62" i="15"/>
  <c r="CQY62" i="15"/>
  <c r="CQZ62" i="15"/>
  <c r="CRA62" i="15"/>
  <c r="CRB62" i="15"/>
  <c r="CRC62" i="15"/>
  <c r="CRD62" i="15"/>
  <c r="CRE62" i="15"/>
  <c r="CRF62" i="15"/>
  <c r="CRG62" i="15"/>
  <c r="CRH62" i="15"/>
  <c r="CRI62" i="15"/>
  <c r="CRJ62" i="15"/>
  <c r="CRK62" i="15"/>
  <c r="CRL62" i="15"/>
  <c r="CRM62" i="15"/>
  <c r="CRN62" i="15"/>
  <c r="CRO62" i="15"/>
  <c r="CRP62" i="15"/>
  <c r="CRQ62" i="15"/>
  <c r="CRR62" i="15"/>
  <c r="CRS62" i="15"/>
  <c r="CRT62" i="15"/>
  <c r="CRU62" i="15"/>
  <c r="CRV62" i="15"/>
  <c r="CRW62" i="15"/>
  <c r="CRX62" i="15"/>
  <c r="CRY62" i="15"/>
  <c r="CRZ62" i="15"/>
  <c r="CSA62" i="15"/>
  <c r="CSB62" i="15"/>
  <c r="CSC62" i="15"/>
  <c r="CSD62" i="15"/>
  <c r="CSE62" i="15"/>
  <c r="CSF62" i="15"/>
  <c r="CSG62" i="15"/>
  <c r="CSH62" i="15"/>
  <c r="CSI62" i="15"/>
  <c r="CSJ62" i="15"/>
  <c r="CSK62" i="15"/>
  <c r="CSL62" i="15"/>
  <c r="CSM62" i="15"/>
  <c r="CSN62" i="15"/>
  <c r="CSO62" i="15"/>
  <c r="CSP62" i="15"/>
  <c r="CSQ62" i="15"/>
  <c r="CSR62" i="15"/>
  <c r="CSS62" i="15"/>
  <c r="CST62" i="15"/>
  <c r="CSU62" i="15"/>
  <c r="CSV62" i="15"/>
  <c r="CSW62" i="15"/>
  <c r="CSX62" i="15"/>
  <c r="CSY62" i="15"/>
  <c r="CSZ62" i="15"/>
  <c r="CTA62" i="15"/>
  <c r="CTB62" i="15"/>
  <c r="CTC62" i="15"/>
  <c r="CTD62" i="15"/>
  <c r="CTE62" i="15"/>
  <c r="CTF62" i="15"/>
  <c r="CTG62" i="15"/>
  <c r="CTH62" i="15"/>
  <c r="CTI62" i="15"/>
  <c r="CTJ62" i="15"/>
  <c r="CTK62" i="15"/>
  <c r="CTL62" i="15"/>
  <c r="CTM62" i="15"/>
  <c r="CTN62" i="15"/>
  <c r="CTO62" i="15"/>
  <c r="CTP62" i="15"/>
  <c r="CTQ62" i="15"/>
  <c r="CTR62" i="15"/>
  <c r="CTS62" i="15"/>
  <c r="CTT62" i="15"/>
  <c r="CTU62" i="15"/>
  <c r="CTV62" i="15"/>
  <c r="CTW62" i="15"/>
  <c r="CTX62" i="15"/>
  <c r="CTY62" i="15"/>
  <c r="CTZ62" i="15"/>
  <c r="CUA62" i="15"/>
  <c r="CUB62" i="15"/>
  <c r="CUC62" i="15"/>
  <c r="CUD62" i="15"/>
  <c r="CUE62" i="15"/>
  <c r="CUF62" i="15"/>
  <c r="CUG62" i="15"/>
  <c r="CUH62" i="15"/>
  <c r="CUI62" i="15"/>
  <c r="CUJ62" i="15"/>
  <c r="CUK62" i="15"/>
  <c r="CUL62" i="15"/>
  <c r="CUM62" i="15"/>
  <c r="CUN62" i="15"/>
  <c r="CUO62" i="15"/>
  <c r="CUP62" i="15"/>
  <c r="CUQ62" i="15"/>
  <c r="CUR62" i="15"/>
  <c r="CUS62" i="15"/>
  <c r="CUT62" i="15"/>
  <c r="CUU62" i="15"/>
  <c r="CUV62" i="15"/>
  <c r="CUW62" i="15"/>
  <c r="CUX62" i="15"/>
  <c r="CUY62" i="15"/>
  <c r="CUZ62" i="15"/>
  <c r="CVA62" i="15"/>
  <c r="CVB62" i="15"/>
  <c r="CVC62" i="15"/>
  <c r="CVD62" i="15"/>
  <c r="CVE62" i="15"/>
  <c r="CVF62" i="15"/>
  <c r="CVG62" i="15"/>
  <c r="CVH62" i="15"/>
  <c r="CVI62" i="15"/>
  <c r="CVJ62" i="15"/>
  <c r="CVK62" i="15"/>
  <c r="CVL62" i="15"/>
  <c r="CVM62" i="15"/>
  <c r="CVN62" i="15"/>
  <c r="CVO62" i="15"/>
  <c r="CVP62" i="15"/>
  <c r="CVQ62" i="15"/>
  <c r="CVR62" i="15"/>
  <c r="CVS62" i="15"/>
  <c r="CVT62" i="15"/>
  <c r="CVU62" i="15"/>
  <c r="CVV62" i="15"/>
  <c r="CVW62" i="15"/>
  <c r="CVX62" i="15"/>
  <c r="CVY62" i="15"/>
  <c r="CVZ62" i="15"/>
  <c r="CWA62" i="15"/>
  <c r="CWB62" i="15"/>
  <c r="CWC62" i="15"/>
  <c r="CWD62" i="15"/>
  <c r="CWE62" i="15"/>
  <c r="CWF62" i="15"/>
  <c r="CWG62" i="15"/>
  <c r="CWH62" i="15"/>
  <c r="CWI62" i="15"/>
  <c r="CWJ62" i="15"/>
  <c r="CWK62" i="15"/>
  <c r="CWL62" i="15"/>
  <c r="CWM62" i="15"/>
  <c r="CWN62" i="15"/>
  <c r="CWO62" i="15"/>
  <c r="CWP62" i="15"/>
  <c r="CWQ62" i="15"/>
  <c r="CWR62" i="15"/>
  <c r="CWS62" i="15"/>
  <c r="CWT62" i="15"/>
  <c r="CWU62" i="15"/>
  <c r="CWV62" i="15"/>
  <c r="CWW62" i="15"/>
  <c r="CWX62" i="15"/>
  <c r="CWY62" i="15"/>
  <c r="CWZ62" i="15"/>
  <c r="CXA62" i="15"/>
  <c r="CXB62" i="15"/>
  <c r="CXC62" i="15"/>
  <c r="CXD62" i="15"/>
  <c r="CXE62" i="15"/>
  <c r="CXF62" i="15"/>
  <c r="CXG62" i="15"/>
  <c r="CXH62" i="15"/>
  <c r="CXI62" i="15"/>
  <c r="CXJ62" i="15"/>
  <c r="CXK62" i="15"/>
  <c r="CXL62" i="15"/>
  <c r="CXM62" i="15"/>
  <c r="CXN62" i="15"/>
  <c r="CXO62" i="15"/>
  <c r="CXP62" i="15"/>
  <c r="CXQ62" i="15"/>
  <c r="CXR62" i="15"/>
  <c r="CXS62" i="15"/>
  <c r="CXT62" i="15"/>
  <c r="CXU62" i="15"/>
  <c r="CXV62" i="15"/>
  <c r="CXW62" i="15"/>
  <c r="CXX62" i="15"/>
  <c r="CXY62" i="15"/>
  <c r="CXZ62" i="15"/>
  <c r="CYA62" i="15"/>
  <c r="CYB62" i="15"/>
  <c r="CYC62" i="15"/>
  <c r="CYD62" i="15"/>
  <c r="CYE62" i="15"/>
  <c r="CYF62" i="15"/>
  <c r="CYG62" i="15"/>
  <c r="CYH62" i="15"/>
  <c r="CYI62" i="15"/>
  <c r="CYJ62" i="15"/>
  <c r="CYK62" i="15"/>
  <c r="CYL62" i="15"/>
  <c r="CYM62" i="15"/>
  <c r="CYN62" i="15"/>
  <c r="CYO62" i="15"/>
  <c r="CYP62" i="15"/>
  <c r="CYQ62" i="15"/>
  <c r="CYR62" i="15"/>
  <c r="CYS62" i="15"/>
  <c r="CYT62" i="15"/>
  <c r="CYU62" i="15"/>
  <c r="CYV62" i="15"/>
  <c r="CYW62" i="15"/>
  <c r="CYX62" i="15"/>
  <c r="CYY62" i="15"/>
  <c r="CYZ62" i="15"/>
  <c r="CZA62" i="15"/>
  <c r="CZB62" i="15"/>
  <c r="CZC62" i="15"/>
  <c r="CZD62" i="15"/>
  <c r="CZE62" i="15"/>
  <c r="CZF62" i="15"/>
  <c r="CZG62" i="15"/>
  <c r="CZH62" i="15"/>
  <c r="CZI62" i="15"/>
  <c r="CZJ62" i="15"/>
  <c r="CZK62" i="15"/>
  <c r="CZL62" i="15"/>
  <c r="CZM62" i="15"/>
  <c r="CZN62" i="15"/>
  <c r="CZO62" i="15"/>
  <c r="CZP62" i="15"/>
  <c r="CZQ62" i="15"/>
  <c r="CZR62" i="15"/>
  <c r="CZS62" i="15"/>
  <c r="CZT62" i="15"/>
  <c r="CZU62" i="15"/>
  <c r="CZV62" i="15"/>
  <c r="CZW62" i="15"/>
  <c r="CZX62" i="15"/>
  <c r="CZY62" i="15"/>
  <c r="CZZ62" i="15"/>
  <c r="DAA62" i="15"/>
  <c r="DAB62" i="15"/>
  <c r="DAC62" i="15"/>
  <c r="DAD62" i="15"/>
  <c r="DAE62" i="15"/>
  <c r="DAF62" i="15"/>
  <c r="DAG62" i="15"/>
  <c r="DAH62" i="15"/>
  <c r="DAI62" i="15"/>
  <c r="DAJ62" i="15"/>
  <c r="DAK62" i="15"/>
  <c r="DAL62" i="15"/>
  <c r="DAM62" i="15"/>
  <c r="DAN62" i="15"/>
  <c r="DAO62" i="15"/>
  <c r="DAP62" i="15"/>
  <c r="DAQ62" i="15"/>
  <c r="DAR62" i="15"/>
  <c r="DAS62" i="15"/>
  <c r="DAT62" i="15"/>
  <c r="DAU62" i="15"/>
  <c r="DAV62" i="15"/>
  <c r="DAW62" i="15"/>
  <c r="DAX62" i="15"/>
  <c r="DAY62" i="15"/>
  <c r="DAZ62" i="15"/>
  <c r="DBA62" i="15"/>
  <c r="DBB62" i="15"/>
  <c r="DBC62" i="15"/>
  <c r="DBD62" i="15"/>
  <c r="DBE62" i="15"/>
  <c r="DBF62" i="15"/>
  <c r="DBG62" i="15"/>
  <c r="DBH62" i="15"/>
  <c r="DBI62" i="15"/>
  <c r="DBJ62" i="15"/>
  <c r="DBK62" i="15"/>
  <c r="DBL62" i="15"/>
  <c r="DBM62" i="15"/>
  <c r="DBN62" i="15"/>
  <c r="DBO62" i="15"/>
  <c r="DBP62" i="15"/>
  <c r="DBQ62" i="15"/>
  <c r="DBR62" i="15"/>
  <c r="DBS62" i="15"/>
  <c r="DBT62" i="15"/>
  <c r="DBU62" i="15"/>
  <c r="DBV62" i="15"/>
  <c r="DBW62" i="15"/>
  <c r="DBX62" i="15"/>
  <c r="DBY62" i="15"/>
  <c r="DBZ62" i="15"/>
  <c r="DCA62" i="15"/>
  <c r="DCB62" i="15"/>
  <c r="DCC62" i="15"/>
  <c r="DCD62" i="15"/>
  <c r="DCE62" i="15"/>
  <c r="DCF62" i="15"/>
  <c r="DCG62" i="15"/>
  <c r="DCH62" i="15"/>
  <c r="DCI62" i="15"/>
  <c r="DCJ62" i="15"/>
  <c r="DCK62" i="15"/>
  <c r="DCL62" i="15"/>
  <c r="DCM62" i="15"/>
  <c r="DCN62" i="15"/>
  <c r="DCO62" i="15"/>
  <c r="DCP62" i="15"/>
  <c r="DCQ62" i="15"/>
  <c r="DCR62" i="15"/>
  <c r="DCS62" i="15"/>
  <c r="DCT62" i="15"/>
  <c r="DCU62" i="15"/>
  <c r="DCV62" i="15"/>
  <c r="DCW62" i="15"/>
  <c r="DCX62" i="15"/>
  <c r="DCY62" i="15"/>
  <c r="DCZ62" i="15"/>
  <c r="DDA62" i="15"/>
  <c r="DDB62" i="15"/>
  <c r="DDC62" i="15"/>
  <c r="DDD62" i="15"/>
  <c r="DDE62" i="15"/>
  <c r="DDF62" i="15"/>
  <c r="DDG62" i="15"/>
  <c r="DDH62" i="15"/>
  <c r="DDI62" i="15"/>
  <c r="DDJ62" i="15"/>
  <c r="DDK62" i="15"/>
  <c r="DDL62" i="15"/>
  <c r="DDM62" i="15"/>
  <c r="DDN62" i="15"/>
  <c r="DDO62" i="15"/>
  <c r="DDP62" i="15"/>
  <c r="DDQ62" i="15"/>
  <c r="DDR62" i="15"/>
  <c r="DDS62" i="15"/>
  <c r="DDT62" i="15"/>
  <c r="DDU62" i="15"/>
  <c r="DDV62" i="15"/>
  <c r="DDW62" i="15"/>
  <c r="DDX62" i="15"/>
  <c r="DDY62" i="15"/>
  <c r="DDZ62" i="15"/>
  <c r="DEA62" i="15"/>
  <c r="DEB62" i="15"/>
  <c r="DEC62" i="15"/>
  <c r="DED62" i="15"/>
  <c r="DEE62" i="15"/>
  <c r="DEF62" i="15"/>
  <c r="DEG62" i="15"/>
  <c r="DEH62" i="15"/>
  <c r="DEI62" i="15"/>
  <c r="DEJ62" i="15"/>
  <c r="DEK62" i="15"/>
  <c r="DEL62" i="15"/>
  <c r="DEM62" i="15"/>
  <c r="DEN62" i="15"/>
  <c r="DEO62" i="15"/>
  <c r="DEP62" i="15"/>
  <c r="DEQ62" i="15"/>
  <c r="DER62" i="15"/>
  <c r="DES62" i="15"/>
  <c r="DET62" i="15"/>
  <c r="DEU62" i="15"/>
  <c r="DEV62" i="15"/>
  <c r="DEW62" i="15"/>
  <c r="DEX62" i="15"/>
  <c r="DEY62" i="15"/>
  <c r="DEZ62" i="15"/>
  <c r="DFA62" i="15"/>
  <c r="DFB62" i="15"/>
  <c r="DFC62" i="15"/>
  <c r="DFD62" i="15"/>
  <c r="DFE62" i="15"/>
  <c r="DFF62" i="15"/>
  <c r="DFG62" i="15"/>
  <c r="DFH62" i="15"/>
  <c r="DFI62" i="15"/>
  <c r="DFJ62" i="15"/>
  <c r="DFK62" i="15"/>
  <c r="DFL62" i="15"/>
  <c r="DFM62" i="15"/>
  <c r="DFN62" i="15"/>
  <c r="DFO62" i="15"/>
  <c r="DFP62" i="15"/>
  <c r="DFQ62" i="15"/>
  <c r="DFR62" i="15"/>
  <c r="DFS62" i="15"/>
  <c r="DFT62" i="15"/>
  <c r="DFU62" i="15"/>
  <c r="DFV62" i="15"/>
  <c r="DFW62" i="15"/>
  <c r="DFX62" i="15"/>
  <c r="DFY62" i="15"/>
  <c r="DFZ62" i="15"/>
  <c r="DGA62" i="15"/>
  <c r="DGB62" i="15"/>
  <c r="DGC62" i="15"/>
  <c r="DGD62" i="15"/>
  <c r="DGE62" i="15"/>
  <c r="DGF62" i="15"/>
  <c r="DGG62" i="15"/>
  <c r="DGH62" i="15"/>
  <c r="DGI62" i="15"/>
  <c r="DGJ62" i="15"/>
  <c r="DGK62" i="15"/>
  <c r="DGL62" i="15"/>
  <c r="DGM62" i="15"/>
  <c r="DGN62" i="15"/>
  <c r="DGO62" i="15"/>
  <c r="DGP62" i="15"/>
  <c r="DGQ62" i="15"/>
  <c r="DGR62" i="15"/>
  <c r="DGS62" i="15"/>
  <c r="DGT62" i="15"/>
  <c r="DGU62" i="15"/>
  <c r="DGV62" i="15"/>
  <c r="DGW62" i="15"/>
  <c r="DGX62" i="15"/>
  <c r="DGY62" i="15"/>
  <c r="DGZ62" i="15"/>
  <c r="DHA62" i="15"/>
  <c r="DHB62" i="15"/>
  <c r="DHC62" i="15"/>
  <c r="DHD62" i="15"/>
  <c r="DHE62" i="15"/>
  <c r="DHF62" i="15"/>
  <c r="DHG62" i="15"/>
  <c r="DHH62" i="15"/>
  <c r="DHI62" i="15"/>
  <c r="DHJ62" i="15"/>
  <c r="DHK62" i="15"/>
  <c r="DHL62" i="15"/>
  <c r="DHM62" i="15"/>
  <c r="DHN62" i="15"/>
  <c r="DHO62" i="15"/>
  <c r="DHP62" i="15"/>
  <c r="DHQ62" i="15"/>
  <c r="DHR62" i="15"/>
  <c r="DHS62" i="15"/>
  <c r="DHT62" i="15"/>
  <c r="DHU62" i="15"/>
  <c r="DHV62" i="15"/>
  <c r="DHW62" i="15"/>
  <c r="DHX62" i="15"/>
  <c r="DHY62" i="15"/>
  <c r="DHZ62" i="15"/>
  <c r="DIA62" i="15"/>
  <c r="DIB62" i="15"/>
  <c r="DIC62" i="15"/>
  <c r="DID62" i="15"/>
  <c r="DIE62" i="15"/>
  <c r="DIF62" i="15"/>
  <c r="DIG62" i="15"/>
  <c r="DIH62" i="15"/>
  <c r="DII62" i="15"/>
  <c r="DIJ62" i="15"/>
  <c r="DIK62" i="15"/>
  <c r="DIL62" i="15"/>
  <c r="DIM62" i="15"/>
  <c r="DIN62" i="15"/>
  <c r="DIO62" i="15"/>
  <c r="DIP62" i="15"/>
  <c r="DIQ62" i="15"/>
  <c r="DIR62" i="15"/>
  <c r="DIS62" i="15"/>
  <c r="DIT62" i="15"/>
  <c r="DIU62" i="15"/>
  <c r="DIV62" i="15"/>
  <c r="DIW62" i="15"/>
  <c r="DIX62" i="15"/>
  <c r="DIY62" i="15"/>
  <c r="DIZ62" i="15"/>
  <c r="DJA62" i="15"/>
  <c r="DJB62" i="15"/>
  <c r="DJC62" i="15"/>
  <c r="DJD62" i="15"/>
  <c r="DJE62" i="15"/>
  <c r="DJF62" i="15"/>
  <c r="DJG62" i="15"/>
  <c r="DJH62" i="15"/>
  <c r="DJI62" i="15"/>
  <c r="DJJ62" i="15"/>
  <c r="DJK62" i="15"/>
  <c r="DJL62" i="15"/>
  <c r="DJM62" i="15"/>
  <c r="DJN62" i="15"/>
  <c r="DJO62" i="15"/>
  <c r="DJP62" i="15"/>
  <c r="DJQ62" i="15"/>
  <c r="DJR62" i="15"/>
  <c r="DJS62" i="15"/>
  <c r="DJT62" i="15"/>
  <c r="DJU62" i="15"/>
  <c r="DJV62" i="15"/>
  <c r="DJW62" i="15"/>
  <c r="DJX62" i="15"/>
  <c r="DJY62" i="15"/>
  <c r="DJZ62" i="15"/>
  <c r="DKA62" i="15"/>
  <c r="DKB62" i="15"/>
  <c r="DKC62" i="15"/>
  <c r="DKD62" i="15"/>
  <c r="DKE62" i="15"/>
  <c r="DKF62" i="15"/>
  <c r="DKG62" i="15"/>
  <c r="DKH62" i="15"/>
  <c r="DKI62" i="15"/>
  <c r="DKJ62" i="15"/>
  <c r="DKK62" i="15"/>
  <c r="DKL62" i="15"/>
  <c r="DKM62" i="15"/>
  <c r="DKN62" i="15"/>
  <c r="DKO62" i="15"/>
  <c r="DKP62" i="15"/>
  <c r="DKQ62" i="15"/>
  <c r="DKR62" i="15"/>
  <c r="DKS62" i="15"/>
  <c r="DKT62" i="15"/>
  <c r="DKU62" i="15"/>
  <c r="DKV62" i="15"/>
  <c r="DKW62" i="15"/>
  <c r="DKX62" i="15"/>
  <c r="DKY62" i="15"/>
  <c r="DKZ62" i="15"/>
  <c r="DLA62" i="15"/>
  <c r="DLB62" i="15"/>
  <c r="DLC62" i="15"/>
  <c r="DLD62" i="15"/>
  <c r="DLE62" i="15"/>
  <c r="DLF62" i="15"/>
  <c r="DLG62" i="15"/>
  <c r="DLH62" i="15"/>
  <c r="DLI62" i="15"/>
  <c r="DLJ62" i="15"/>
  <c r="DLK62" i="15"/>
  <c r="DLL62" i="15"/>
  <c r="DLM62" i="15"/>
  <c r="DLN62" i="15"/>
  <c r="DLO62" i="15"/>
  <c r="DLP62" i="15"/>
  <c r="DLQ62" i="15"/>
  <c r="DLR62" i="15"/>
  <c r="DLS62" i="15"/>
  <c r="DLT62" i="15"/>
  <c r="DLU62" i="15"/>
  <c r="DLV62" i="15"/>
  <c r="DLW62" i="15"/>
  <c r="DLX62" i="15"/>
  <c r="DLY62" i="15"/>
  <c r="DLZ62" i="15"/>
  <c r="DMA62" i="15"/>
  <c r="DMB62" i="15"/>
  <c r="DMC62" i="15"/>
  <c r="DMD62" i="15"/>
  <c r="DME62" i="15"/>
  <c r="DMF62" i="15"/>
  <c r="DMG62" i="15"/>
  <c r="DMH62" i="15"/>
  <c r="DMI62" i="15"/>
  <c r="DMJ62" i="15"/>
  <c r="DMK62" i="15"/>
  <c r="DML62" i="15"/>
  <c r="DMM62" i="15"/>
  <c r="DMN62" i="15"/>
  <c r="DMO62" i="15"/>
  <c r="DMP62" i="15"/>
  <c r="DMQ62" i="15"/>
  <c r="DMR62" i="15"/>
  <c r="DMS62" i="15"/>
  <c r="DMT62" i="15"/>
  <c r="DMU62" i="15"/>
  <c r="DMV62" i="15"/>
  <c r="DMW62" i="15"/>
  <c r="DMX62" i="15"/>
  <c r="DMY62" i="15"/>
  <c r="DMZ62" i="15"/>
  <c r="DNA62" i="15"/>
  <c r="DNB62" i="15"/>
  <c r="DNC62" i="15"/>
  <c r="DND62" i="15"/>
  <c r="DNE62" i="15"/>
  <c r="DNF62" i="15"/>
  <c r="DNG62" i="15"/>
  <c r="DNH62" i="15"/>
  <c r="DNI62" i="15"/>
  <c r="DNJ62" i="15"/>
  <c r="DNK62" i="15"/>
  <c r="DNL62" i="15"/>
  <c r="DNM62" i="15"/>
  <c r="DNN62" i="15"/>
  <c r="DNO62" i="15"/>
  <c r="DNP62" i="15"/>
  <c r="DNQ62" i="15"/>
  <c r="DNR62" i="15"/>
  <c r="DNS62" i="15"/>
  <c r="DNT62" i="15"/>
  <c r="DNU62" i="15"/>
  <c r="DNV62" i="15"/>
  <c r="DNW62" i="15"/>
  <c r="DNX62" i="15"/>
  <c r="DNY62" i="15"/>
  <c r="DNZ62" i="15"/>
  <c r="DOA62" i="15"/>
  <c r="DOB62" i="15"/>
  <c r="DOC62" i="15"/>
  <c r="DOD62" i="15"/>
  <c r="DOE62" i="15"/>
  <c r="DOF62" i="15"/>
  <c r="DOG62" i="15"/>
  <c r="DOH62" i="15"/>
  <c r="DOI62" i="15"/>
  <c r="DOJ62" i="15"/>
  <c r="DOK62" i="15"/>
  <c r="DOL62" i="15"/>
  <c r="DOM62" i="15"/>
  <c r="DON62" i="15"/>
  <c r="DOO62" i="15"/>
  <c r="DOP62" i="15"/>
  <c r="DOQ62" i="15"/>
  <c r="DOR62" i="15"/>
  <c r="DOS62" i="15"/>
  <c r="DOT62" i="15"/>
  <c r="DOU62" i="15"/>
  <c r="DOV62" i="15"/>
  <c r="DOW62" i="15"/>
  <c r="DOX62" i="15"/>
  <c r="DOY62" i="15"/>
  <c r="DOZ62" i="15"/>
  <c r="DPA62" i="15"/>
  <c r="DPB62" i="15"/>
  <c r="DPC62" i="15"/>
  <c r="DPD62" i="15"/>
  <c r="DPE62" i="15"/>
  <c r="DPF62" i="15"/>
  <c r="DPG62" i="15"/>
  <c r="DPH62" i="15"/>
  <c r="DPI62" i="15"/>
  <c r="DPJ62" i="15"/>
  <c r="DPK62" i="15"/>
  <c r="DPL62" i="15"/>
  <c r="DPM62" i="15"/>
  <c r="DPN62" i="15"/>
  <c r="DPO62" i="15"/>
  <c r="DPP62" i="15"/>
  <c r="DPQ62" i="15"/>
  <c r="DPR62" i="15"/>
  <c r="DPS62" i="15"/>
  <c r="DPT62" i="15"/>
  <c r="DPU62" i="15"/>
  <c r="DPV62" i="15"/>
  <c r="DPW62" i="15"/>
  <c r="DPX62" i="15"/>
  <c r="DPY62" i="15"/>
  <c r="DPZ62" i="15"/>
  <c r="DQA62" i="15"/>
  <c r="DQB62" i="15"/>
  <c r="DQC62" i="15"/>
  <c r="DQD62" i="15"/>
  <c r="DQE62" i="15"/>
  <c r="DQF62" i="15"/>
  <c r="DQG62" i="15"/>
  <c r="DQH62" i="15"/>
  <c r="DQI62" i="15"/>
  <c r="DQJ62" i="15"/>
  <c r="DQK62" i="15"/>
  <c r="DQL62" i="15"/>
  <c r="DQM62" i="15"/>
  <c r="DQN62" i="15"/>
  <c r="DQO62" i="15"/>
  <c r="DQP62" i="15"/>
  <c r="DQQ62" i="15"/>
  <c r="DQR62" i="15"/>
  <c r="DQS62" i="15"/>
  <c r="DQT62" i="15"/>
  <c r="DQU62" i="15"/>
  <c r="DQV62" i="15"/>
  <c r="DQW62" i="15"/>
  <c r="DQX62" i="15"/>
  <c r="DQY62" i="15"/>
  <c r="DQZ62" i="15"/>
  <c r="DRA62" i="15"/>
  <c r="DRB62" i="15"/>
  <c r="DRC62" i="15"/>
  <c r="DRD62" i="15"/>
  <c r="DRE62" i="15"/>
  <c r="DRF62" i="15"/>
  <c r="DRG62" i="15"/>
  <c r="DRH62" i="15"/>
  <c r="DRI62" i="15"/>
  <c r="DRJ62" i="15"/>
  <c r="DRK62" i="15"/>
  <c r="DRL62" i="15"/>
  <c r="DRM62" i="15"/>
  <c r="DRN62" i="15"/>
  <c r="DRO62" i="15"/>
  <c r="DRP62" i="15"/>
  <c r="DRQ62" i="15"/>
  <c r="DRR62" i="15"/>
  <c r="DRS62" i="15"/>
  <c r="DRT62" i="15"/>
  <c r="DRU62" i="15"/>
  <c r="DRV62" i="15"/>
  <c r="DRW62" i="15"/>
  <c r="DRX62" i="15"/>
  <c r="DRY62" i="15"/>
  <c r="DRZ62" i="15"/>
  <c r="DSA62" i="15"/>
  <c r="DSB62" i="15"/>
  <c r="DSC62" i="15"/>
  <c r="DSD62" i="15"/>
  <c r="DSE62" i="15"/>
  <c r="DSF62" i="15"/>
  <c r="DSG62" i="15"/>
  <c r="DSH62" i="15"/>
  <c r="DSI62" i="15"/>
  <c r="DSJ62" i="15"/>
  <c r="DSK62" i="15"/>
  <c r="DSL62" i="15"/>
  <c r="DSM62" i="15"/>
  <c r="DSN62" i="15"/>
  <c r="DSO62" i="15"/>
  <c r="DSP62" i="15"/>
  <c r="DSQ62" i="15"/>
  <c r="DSR62" i="15"/>
  <c r="DSS62" i="15"/>
  <c r="DST62" i="15"/>
  <c r="DSU62" i="15"/>
  <c r="DSV62" i="15"/>
  <c r="DSW62" i="15"/>
  <c r="DSX62" i="15"/>
  <c r="DSY62" i="15"/>
  <c r="DSZ62" i="15"/>
  <c r="DTA62" i="15"/>
  <c r="DTB62" i="15"/>
  <c r="DTC62" i="15"/>
  <c r="DTD62" i="15"/>
  <c r="DTE62" i="15"/>
  <c r="DTF62" i="15"/>
  <c r="DTG62" i="15"/>
  <c r="DTH62" i="15"/>
  <c r="DTI62" i="15"/>
  <c r="DTJ62" i="15"/>
  <c r="DTK62" i="15"/>
  <c r="DTL62" i="15"/>
  <c r="DTM62" i="15"/>
  <c r="DTN62" i="15"/>
  <c r="DTO62" i="15"/>
  <c r="DTP62" i="15"/>
  <c r="DTQ62" i="15"/>
  <c r="DTR62" i="15"/>
  <c r="DTS62" i="15"/>
  <c r="DTT62" i="15"/>
  <c r="DTU62" i="15"/>
  <c r="DTV62" i="15"/>
  <c r="DTW62" i="15"/>
  <c r="DTX62" i="15"/>
  <c r="DTY62" i="15"/>
  <c r="DTZ62" i="15"/>
  <c r="DUA62" i="15"/>
  <c r="DUB62" i="15"/>
  <c r="DUC62" i="15"/>
  <c r="DUD62" i="15"/>
  <c r="DUE62" i="15"/>
  <c r="DUF62" i="15"/>
  <c r="DUG62" i="15"/>
  <c r="DUH62" i="15"/>
  <c r="DUI62" i="15"/>
  <c r="DUJ62" i="15"/>
  <c r="DUK62" i="15"/>
  <c r="DUL62" i="15"/>
  <c r="DUM62" i="15"/>
  <c r="DUN62" i="15"/>
  <c r="DUO62" i="15"/>
  <c r="DUP62" i="15"/>
  <c r="DUQ62" i="15"/>
  <c r="DUR62" i="15"/>
  <c r="DUS62" i="15"/>
  <c r="DUT62" i="15"/>
  <c r="DUU62" i="15"/>
  <c r="DUV62" i="15"/>
  <c r="DUW62" i="15"/>
  <c r="DUX62" i="15"/>
  <c r="DUY62" i="15"/>
  <c r="DUZ62" i="15"/>
  <c r="DVA62" i="15"/>
  <c r="DVB62" i="15"/>
  <c r="DVC62" i="15"/>
  <c r="DVD62" i="15"/>
  <c r="DVE62" i="15"/>
  <c r="DVF62" i="15"/>
  <c r="DVG62" i="15"/>
  <c r="DVH62" i="15"/>
  <c r="DVI62" i="15"/>
  <c r="DVJ62" i="15"/>
  <c r="DVK62" i="15"/>
  <c r="DVL62" i="15"/>
  <c r="DVM62" i="15"/>
  <c r="DVN62" i="15"/>
  <c r="DVO62" i="15"/>
  <c r="DVP62" i="15"/>
  <c r="DVQ62" i="15"/>
  <c r="DVR62" i="15"/>
  <c r="DVS62" i="15"/>
  <c r="DVT62" i="15"/>
  <c r="DVU62" i="15"/>
  <c r="DVV62" i="15"/>
  <c r="DVW62" i="15"/>
  <c r="DVX62" i="15"/>
  <c r="DVY62" i="15"/>
  <c r="DVZ62" i="15"/>
  <c r="DWA62" i="15"/>
  <c r="DWB62" i="15"/>
  <c r="DWC62" i="15"/>
  <c r="DWD62" i="15"/>
  <c r="DWE62" i="15"/>
  <c r="DWF62" i="15"/>
  <c r="DWG62" i="15"/>
  <c r="DWH62" i="15"/>
  <c r="DWI62" i="15"/>
  <c r="DWJ62" i="15"/>
  <c r="DWK62" i="15"/>
  <c r="DWL62" i="15"/>
  <c r="DWM62" i="15"/>
  <c r="DWN62" i="15"/>
  <c r="DWO62" i="15"/>
  <c r="DWP62" i="15"/>
  <c r="DWQ62" i="15"/>
  <c r="DWR62" i="15"/>
  <c r="DWS62" i="15"/>
  <c r="DWT62" i="15"/>
  <c r="DWU62" i="15"/>
  <c r="DWV62" i="15"/>
  <c r="DWW62" i="15"/>
  <c r="DWX62" i="15"/>
  <c r="DWY62" i="15"/>
  <c r="DWZ62" i="15"/>
  <c r="DXA62" i="15"/>
  <c r="DXB62" i="15"/>
  <c r="DXC62" i="15"/>
  <c r="DXD62" i="15"/>
  <c r="DXE62" i="15"/>
  <c r="DXF62" i="15"/>
  <c r="DXG62" i="15"/>
  <c r="DXH62" i="15"/>
  <c r="DXI62" i="15"/>
  <c r="DXJ62" i="15"/>
  <c r="DXK62" i="15"/>
  <c r="DXL62" i="15"/>
  <c r="DXM62" i="15"/>
  <c r="DXN62" i="15"/>
  <c r="DXO62" i="15"/>
  <c r="DXP62" i="15"/>
  <c r="DXQ62" i="15"/>
  <c r="DXR62" i="15"/>
  <c r="DXS62" i="15"/>
  <c r="DXT62" i="15"/>
  <c r="DXU62" i="15"/>
  <c r="DXV62" i="15"/>
  <c r="DXW62" i="15"/>
  <c r="DXX62" i="15"/>
  <c r="DXY62" i="15"/>
  <c r="DXZ62" i="15"/>
  <c r="DYA62" i="15"/>
  <c r="DYB62" i="15"/>
  <c r="DYC62" i="15"/>
  <c r="DYD62" i="15"/>
  <c r="DYE62" i="15"/>
  <c r="DYF62" i="15"/>
  <c r="DYG62" i="15"/>
  <c r="DYH62" i="15"/>
  <c r="DYI62" i="15"/>
  <c r="DYJ62" i="15"/>
  <c r="DYK62" i="15"/>
  <c r="DYL62" i="15"/>
  <c r="DYM62" i="15"/>
  <c r="DYN62" i="15"/>
  <c r="DYO62" i="15"/>
  <c r="DYP62" i="15"/>
  <c r="DYQ62" i="15"/>
  <c r="DYR62" i="15"/>
  <c r="DYS62" i="15"/>
  <c r="DYT62" i="15"/>
  <c r="DYU62" i="15"/>
  <c r="DYV62" i="15"/>
  <c r="DYW62" i="15"/>
  <c r="DYX62" i="15"/>
  <c r="DYY62" i="15"/>
  <c r="DYZ62" i="15"/>
  <c r="DZA62" i="15"/>
  <c r="DZB62" i="15"/>
  <c r="DZC62" i="15"/>
  <c r="DZD62" i="15"/>
  <c r="DZE62" i="15"/>
  <c r="DZF62" i="15"/>
  <c r="DZG62" i="15"/>
  <c r="DZH62" i="15"/>
  <c r="DZI62" i="15"/>
  <c r="DZJ62" i="15"/>
  <c r="DZK62" i="15"/>
  <c r="DZL62" i="15"/>
  <c r="DZM62" i="15"/>
  <c r="DZN62" i="15"/>
  <c r="DZO62" i="15"/>
  <c r="DZP62" i="15"/>
  <c r="DZQ62" i="15"/>
  <c r="DZR62" i="15"/>
  <c r="DZS62" i="15"/>
  <c r="DZT62" i="15"/>
  <c r="DZU62" i="15"/>
  <c r="DZV62" i="15"/>
  <c r="DZW62" i="15"/>
  <c r="DZX62" i="15"/>
  <c r="DZY62" i="15"/>
  <c r="DZZ62" i="15"/>
  <c r="EAA62" i="15"/>
  <c r="EAB62" i="15"/>
  <c r="EAC62" i="15"/>
  <c r="EAD62" i="15"/>
  <c r="EAE62" i="15"/>
  <c r="EAF62" i="15"/>
  <c r="EAG62" i="15"/>
  <c r="EAH62" i="15"/>
  <c r="EAI62" i="15"/>
  <c r="EAJ62" i="15"/>
  <c r="EAK62" i="15"/>
  <c r="EAL62" i="15"/>
  <c r="EAM62" i="15"/>
  <c r="EAN62" i="15"/>
  <c r="EAO62" i="15"/>
  <c r="EAP62" i="15"/>
  <c r="EAQ62" i="15"/>
  <c r="EAR62" i="15"/>
  <c r="EAS62" i="15"/>
  <c r="EAT62" i="15"/>
  <c r="EAU62" i="15"/>
  <c r="EAV62" i="15"/>
  <c r="EAW62" i="15"/>
  <c r="EAX62" i="15"/>
  <c r="EAY62" i="15"/>
  <c r="EAZ62" i="15"/>
  <c r="EBA62" i="15"/>
  <c r="EBB62" i="15"/>
  <c r="EBC62" i="15"/>
  <c r="EBD62" i="15"/>
  <c r="EBE62" i="15"/>
  <c r="EBF62" i="15"/>
  <c r="EBG62" i="15"/>
  <c r="EBH62" i="15"/>
  <c r="EBI62" i="15"/>
  <c r="EBJ62" i="15"/>
  <c r="EBK62" i="15"/>
  <c r="EBL62" i="15"/>
  <c r="EBM62" i="15"/>
  <c r="EBN62" i="15"/>
  <c r="EBO62" i="15"/>
  <c r="EBP62" i="15"/>
  <c r="EBQ62" i="15"/>
  <c r="EBR62" i="15"/>
  <c r="EBS62" i="15"/>
  <c r="EBT62" i="15"/>
  <c r="EBU62" i="15"/>
  <c r="EBV62" i="15"/>
  <c r="EBW62" i="15"/>
  <c r="EBX62" i="15"/>
  <c r="EBY62" i="15"/>
  <c r="EBZ62" i="15"/>
  <c r="ECA62" i="15"/>
  <c r="ECB62" i="15"/>
  <c r="ECC62" i="15"/>
  <c r="ECD62" i="15"/>
  <c r="ECE62" i="15"/>
  <c r="ECF62" i="15"/>
  <c r="ECG62" i="15"/>
  <c r="ECH62" i="15"/>
  <c r="ECI62" i="15"/>
  <c r="ECJ62" i="15"/>
  <c r="ECK62" i="15"/>
  <c r="ECL62" i="15"/>
  <c r="ECM62" i="15"/>
  <c r="ECN62" i="15"/>
  <c r="ECO62" i="15"/>
  <c r="ECP62" i="15"/>
  <c r="ECQ62" i="15"/>
  <c r="ECR62" i="15"/>
  <c r="ECS62" i="15"/>
  <c r="ECT62" i="15"/>
  <c r="ECU62" i="15"/>
  <c r="ECV62" i="15"/>
  <c r="ECW62" i="15"/>
  <c r="ECX62" i="15"/>
  <c r="ECY62" i="15"/>
  <c r="ECZ62" i="15"/>
  <c r="EDA62" i="15"/>
  <c r="EDB62" i="15"/>
  <c r="EDC62" i="15"/>
  <c r="EDD62" i="15"/>
  <c r="EDE62" i="15"/>
  <c r="EDF62" i="15"/>
  <c r="EDG62" i="15"/>
  <c r="EDH62" i="15"/>
  <c r="EDI62" i="15"/>
  <c r="EDJ62" i="15"/>
  <c r="EDK62" i="15"/>
  <c r="EDL62" i="15"/>
  <c r="EDM62" i="15"/>
  <c r="EDN62" i="15"/>
  <c r="EDO62" i="15"/>
  <c r="EDP62" i="15"/>
  <c r="EDQ62" i="15"/>
  <c r="EDR62" i="15"/>
  <c r="EDS62" i="15"/>
  <c r="EDT62" i="15"/>
  <c r="EDU62" i="15"/>
  <c r="EDV62" i="15"/>
  <c r="EDW62" i="15"/>
  <c r="EDX62" i="15"/>
  <c r="EDY62" i="15"/>
  <c r="EDZ62" i="15"/>
  <c r="EEA62" i="15"/>
  <c r="EEB62" i="15"/>
  <c r="EEC62" i="15"/>
  <c r="EED62" i="15"/>
  <c r="EEE62" i="15"/>
  <c r="EEF62" i="15"/>
  <c r="EEG62" i="15"/>
  <c r="EEH62" i="15"/>
  <c r="EEI62" i="15"/>
  <c r="EEJ62" i="15"/>
  <c r="EEK62" i="15"/>
  <c r="EEL62" i="15"/>
  <c r="EEM62" i="15"/>
  <c r="EEN62" i="15"/>
  <c r="EEO62" i="15"/>
  <c r="EEP62" i="15"/>
  <c r="EEQ62" i="15"/>
  <c r="EER62" i="15"/>
  <c r="EES62" i="15"/>
  <c r="EET62" i="15"/>
  <c r="EEU62" i="15"/>
  <c r="EEV62" i="15"/>
  <c r="EEW62" i="15"/>
  <c r="EEX62" i="15"/>
  <c r="EEY62" i="15"/>
  <c r="EEZ62" i="15"/>
  <c r="EFA62" i="15"/>
  <c r="EFB62" i="15"/>
  <c r="EFC62" i="15"/>
  <c r="EFD62" i="15"/>
  <c r="EFE62" i="15"/>
  <c r="EFF62" i="15"/>
  <c r="EFG62" i="15"/>
  <c r="EFH62" i="15"/>
  <c r="EFI62" i="15"/>
  <c r="EFJ62" i="15"/>
  <c r="EFK62" i="15"/>
  <c r="EFL62" i="15"/>
  <c r="EFM62" i="15"/>
  <c r="EFN62" i="15"/>
  <c r="EFO62" i="15"/>
  <c r="EFP62" i="15"/>
  <c r="EFQ62" i="15"/>
  <c r="EFR62" i="15"/>
  <c r="EFS62" i="15"/>
  <c r="EFT62" i="15"/>
  <c r="EFU62" i="15"/>
  <c r="EFV62" i="15"/>
  <c r="EFW62" i="15"/>
  <c r="EFX62" i="15"/>
  <c r="EFY62" i="15"/>
  <c r="EFZ62" i="15"/>
  <c r="EGA62" i="15"/>
  <c r="EGB62" i="15"/>
  <c r="EGC62" i="15"/>
  <c r="EGD62" i="15"/>
  <c r="EGE62" i="15"/>
  <c r="EGF62" i="15"/>
  <c r="EGG62" i="15"/>
  <c r="EGH62" i="15"/>
  <c r="EGI62" i="15"/>
  <c r="EGJ62" i="15"/>
  <c r="EGK62" i="15"/>
  <c r="EGL62" i="15"/>
  <c r="EGM62" i="15"/>
  <c r="EGN62" i="15"/>
  <c r="EGO62" i="15"/>
  <c r="EGP62" i="15"/>
  <c r="EGQ62" i="15"/>
  <c r="EGR62" i="15"/>
  <c r="EGS62" i="15"/>
  <c r="EGT62" i="15"/>
  <c r="EGU62" i="15"/>
  <c r="EGV62" i="15"/>
  <c r="EGW62" i="15"/>
  <c r="EGX62" i="15"/>
  <c r="EGY62" i="15"/>
  <c r="EGZ62" i="15"/>
  <c r="EHA62" i="15"/>
  <c r="EHB62" i="15"/>
  <c r="EHC62" i="15"/>
  <c r="EHD62" i="15"/>
  <c r="EHE62" i="15"/>
  <c r="EHF62" i="15"/>
  <c r="EHG62" i="15"/>
  <c r="EHH62" i="15"/>
  <c r="EHI62" i="15"/>
  <c r="EHJ62" i="15"/>
  <c r="EHK62" i="15"/>
  <c r="EHL62" i="15"/>
  <c r="EHM62" i="15"/>
  <c r="EHN62" i="15"/>
  <c r="EHO62" i="15"/>
  <c r="EHP62" i="15"/>
  <c r="EHQ62" i="15"/>
  <c r="EHR62" i="15"/>
  <c r="EHS62" i="15"/>
  <c r="EHT62" i="15"/>
  <c r="EHU62" i="15"/>
  <c r="EHV62" i="15"/>
  <c r="EHW62" i="15"/>
  <c r="EHX62" i="15"/>
  <c r="EHY62" i="15"/>
  <c r="EHZ62" i="15"/>
  <c r="EIA62" i="15"/>
  <c r="EIB62" i="15"/>
  <c r="EIC62" i="15"/>
  <c r="EID62" i="15"/>
  <c r="EIE62" i="15"/>
  <c r="EIF62" i="15"/>
  <c r="EIG62" i="15"/>
  <c r="EIH62" i="15"/>
  <c r="EII62" i="15"/>
  <c r="EIJ62" i="15"/>
  <c r="EIK62" i="15"/>
  <c r="EIL62" i="15"/>
  <c r="EIM62" i="15"/>
  <c r="EIN62" i="15"/>
  <c r="EIO62" i="15"/>
  <c r="EIP62" i="15"/>
  <c r="EIQ62" i="15"/>
  <c r="EIR62" i="15"/>
  <c r="EIS62" i="15"/>
  <c r="EIT62" i="15"/>
  <c r="EIU62" i="15"/>
  <c r="EIV62" i="15"/>
  <c r="EIW62" i="15"/>
  <c r="EIX62" i="15"/>
  <c r="EIY62" i="15"/>
  <c r="EIZ62" i="15"/>
  <c r="EJA62" i="15"/>
  <c r="EJB62" i="15"/>
  <c r="EJC62" i="15"/>
  <c r="EJD62" i="15"/>
  <c r="EJE62" i="15"/>
  <c r="EJF62" i="15"/>
  <c r="EJG62" i="15"/>
  <c r="EJH62" i="15"/>
  <c r="EJI62" i="15"/>
  <c r="EJJ62" i="15"/>
  <c r="EJK62" i="15"/>
  <c r="EJL62" i="15"/>
  <c r="EJM62" i="15"/>
  <c r="EJN62" i="15"/>
  <c r="EJO62" i="15"/>
  <c r="EJP62" i="15"/>
  <c r="EJQ62" i="15"/>
  <c r="EJR62" i="15"/>
  <c r="EJS62" i="15"/>
  <c r="EJT62" i="15"/>
  <c r="EJU62" i="15"/>
  <c r="EJV62" i="15"/>
  <c r="EJW62" i="15"/>
  <c r="EJX62" i="15"/>
  <c r="EJY62" i="15"/>
  <c r="EJZ62" i="15"/>
  <c r="EKA62" i="15"/>
  <c r="EKB62" i="15"/>
  <c r="EKC62" i="15"/>
  <c r="EKD62" i="15"/>
  <c r="EKE62" i="15"/>
  <c r="EKF62" i="15"/>
  <c r="EKG62" i="15"/>
  <c r="EKH62" i="15"/>
  <c r="EKI62" i="15"/>
  <c r="EKJ62" i="15"/>
  <c r="EKK62" i="15"/>
  <c r="EKL62" i="15"/>
  <c r="EKM62" i="15"/>
  <c r="EKN62" i="15"/>
  <c r="EKO62" i="15"/>
  <c r="EKP62" i="15"/>
  <c r="EKQ62" i="15"/>
  <c r="EKR62" i="15"/>
  <c r="EKS62" i="15"/>
  <c r="EKT62" i="15"/>
  <c r="EKU62" i="15"/>
  <c r="EKV62" i="15"/>
  <c r="EKW62" i="15"/>
  <c r="EKX62" i="15"/>
  <c r="EKY62" i="15"/>
  <c r="EKZ62" i="15"/>
  <c r="ELA62" i="15"/>
  <c r="ELB62" i="15"/>
  <c r="ELC62" i="15"/>
  <c r="ELD62" i="15"/>
  <c r="ELE62" i="15"/>
  <c r="ELF62" i="15"/>
  <c r="ELG62" i="15"/>
  <c r="ELH62" i="15"/>
  <c r="ELI62" i="15"/>
  <c r="ELJ62" i="15"/>
  <c r="ELK62" i="15"/>
  <c r="ELL62" i="15"/>
  <c r="ELM62" i="15"/>
  <c r="ELN62" i="15"/>
  <c r="ELO62" i="15"/>
  <c r="ELP62" i="15"/>
  <c r="ELQ62" i="15"/>
  <c r="ELR62" i="15"/>
  <c r="ELS62" i="15"/>
  <c r="ELT62" i="15"/>
  <c r="ELU62" i="15"/>
  <c r="ELV62" i="15"/>
  <c r="ELW62" i="15"/>
  <c r="ELX62" i="15"/>
  <c r="ELY62" i="15"/>
  <c r="ELZ62" i="15"/>
  <c r="EMA62" i="15"/>
  <c r="EMB62" i="15"/>
  <c r="EMC62" i="15"/>
  <c r="EMD62" i="15"/>
  <c r="EME62" i="15"/>
  <c r="EMF62" i="15"/>
  <c r="EMG62" i="15"/>
  <c r="EMH62" i="15"/>
  <c r="EMI62" i="15"/>
  <c r="EMJ62" i="15"/>
  <c r="EMK62" i="15"/>
  <c r="EML62" i="15"/>
  <c r="EMM62" i="15"/>
  <c r="EMN62" i="15"/>
  <c r="EMO62" i="15"/>
  <c r="EMP62" i="15"/>
  <c r="EMQ62" i="15"/>
  <c r="EMR62" i="15"/>
  <c r="EMS62" i="15"/>
  <c r="EMT62" i="15"/>
  <c r="EMU62" i="15"/>
  <c r="EMV62" i="15"/>
  <c r="EMW62" i="15"/>
  <c r="EMX62" i="15"/>
  <c r="EMY62" i="15"/>
  <c r="EMZ62" i="15"/>
  <c r="ENA62" i="15"/>
  <c r="ENB62" i="15"/>
  <c r="ENC62" i="15"/>
  <c r="END62" i="15"/>
  <c r="ENE62" i="15"/>
  <c r="ENF62" i="15"/>
  <c r="ENG62" i="15"/>
  <c r="ENH62" i="15"/>
  <c r="ENI62" i="15"/>
  <c r="ENJ62" i="15"/>
  <c r="ENK62" i="15"/>
  <c r="ENL62" i="15"/>
  <c r="ENM62" i="15"/>
  <c r="ENN62" i="15"/>
  <c r="ENO62" i="15"/>
  <c r="ENP62" i="15"/>
  <c r="ENQ62" i="15"/>
  <c r="ENR62" i="15"/>
  <c r="ENS62" i="15"/>
  <c r="ENT62" i="15"/>
  <c r="ENU62" i="15"/>
  <c r="ENV62" i="15"/>
  <c r="ENW62" i="15"/>
  <c r="ENX62" i="15"/>
  <c r="ENY62" i="15"/>
  <c r="ENZ62" i="15"/>
  <c r="EOA62" i="15"/>
  <c r="EOB62" i="15"/>
  <c r="EOC62" i="15"/>
  <c r="EOD62" i="15"/>
  <c r="EOE62" i="15"/>
  <c r="EOF62" i="15"/>
  <c r="EOG62" i="15"/>
  <c r="EOH62" i="15"/>
  <c r="EOI62" i="15"/>
  <c r="EOJ62" i="15"/>
  <c r="EOK62" i="15"/>
  <c r="EOL62" i="15"/>
  <c r="EOM62" i="15"/>
  <c r="EON62" i="15"/>
  <c r="EOO62" i="15"/>
  <c r="EOP62" i="15"/>
  <c r="EOQ62" i="15"/>
  <c r="EOR62" i="15"/>
  <c r="EOS62" i="15"/>
  <c r="EOT62" i="15"/>
  <c r="EOU62" i="15"/>
  <c r="EOV62" i="15"/>
  <c r="EOW62" i="15"/>
  <c r="EOX62" i="15"/>
  <c r="EOY62" i="15"/>
  <c r="EOZ62" i="15"/>
  <c r="EPA62" i="15"/>
  <c r="EPB62" i="15"/>
  <c r="EPC62" i="15"/>
  <c r="EPD62" i="15"/>
  <c r="EPE62" i="15"/>
  <c r="EPF62" i="15"/>
  <c r="EPG62" i="15"/>
  <c r="EPH62" i="15"/>
  <c r="EPI62" i="15"/>
  <c r="EPJ62" i="15"/>
  <c r="EPK62" i="15"/>
  <c r="EPL62" i="15"/>
  <c r="EPM62" i="15"/>
  <c r="EPN62" i="15"/>
  <c r="EPO62" i="15"/>
  <c r="EPP62" i="15"/>
  <c r="EPQ62" i="15"/>
  <c r="EPR62" i="15"/>
  <c r="EPS62" i="15"/>
  <c r="EPT62" i="15"/>
  <c r="EPU62" i="15"/>
  <c r="EPV62" i="15"/>
  <c r="EPW62" i="15"/>
  <c r="EPX62" i="15"/>
  <c r="EPY62" i="15"/>
  <c r="EPZ62" i="15"/>
  <c r="EQA62" i="15"/>
  <c r="EQB62" i="15"/>
  <c r="EQC62" i="15"/>
  <c r="EQD62" i="15"/>
  <c r="EQE62" i="15"/>
  <c r="EQF62" i="15"/>
  <c r="EQG62" i="15"/>
  <c r="EQH62" i="15"/>
  <c r="EQI62" i="15"/>
  <c r="EQJ62" i="15"/>
  <c r="EQK62" i="15"/>
  <c r="EQL62" i="15"/>
  <c r="EQM62" i="15"/>
  <c r="EQN62" i="15"/>
  <c r="EQO62" i="15"/>
  <c r="EQP62" i="15"/>
  <c r="EQQ62" i="15"/>
  <c r="EQR62" i="15"/>
  <c r="EQS62" i="15"/>
  <c r="EQT62" i="15"/>
  <c r="EQU62" i="15"/>
  <c r="EQV62" i="15"/>
  <c r="EQW62" i="15"/>
  <c r="EQX62" i="15"/>
  <c r="EQY62" i="15"/>
  <c r="EQZ62" i="15"/>
  <c r="ERA62" i="15"/>
  <c r="ERB62" i="15"/>
  <c r="ERC62" i="15"/>
  <c r="ERD62" i="15"/>
  <c r="ERE62" i="15"/>
  <c r="ERF62" i="15"/>
  <c r="ERG62" i="15"/>
  <c r="ERH62" i="15"/>
  <c r="ERI62" i="15"/>
  <c r="ERJ62" i="15"/>
  <c r="ERK62" i="15"/>
  <c r="ERL62" i="15"/>
  <c r="ERM62" i="15"/>
  <c r="ERN62" i="15"/>
  <c r="ERO62" i="15"/>
  <c r="ERP62" i="15"/>
  <c r="ERQ62" i="15"/>
  <c r="ERR62" i="15"/>
  <c r="ERS62" i="15"/>
  <c r="ERT62" i="15"/>
  <c r="ERU62" i="15"/>
  <c r="ERV62" i="15"/>
  <c r="ERW62" i="15"/>
  <c r="ERX62" i="15"/>
  <c r="ERY62" i="15"/>
  <c r="ERZ62" i="15"/>
  <c r="ESA62" i="15"/>
  <c r="ESB62" i="15"/>
  <c r="ESC62" i="15"/>
  <c r="ESD62" i="15"/>
  <c r="ESE62" i="15"/>
  <c r="ESF62" i="15"/>
  <c r="ESG62" i="15"/>
  <c r="ESH62" i="15"/>
  <c r="ESI62" i="15"/>
  <c r="ESJ62" i="15"/>
  <c r="ESK62" i="15"/>
  <c r="ESL62" i="15"/>
  <c r="ESM62" i="15"/>
  <c r="ESN62" i="15"/>
  <c r="ESO62" i="15"/>
  <c r="ESP62" i="15"/>
  <c r="ESQ62" i="15"/>
  <c r="ESR62" i="15"/>
  <c r="ESS62" i="15"/>
  <c r="EST62" i="15"/>
  <c r="ESU62" i="15"/>
  <c r="ESV62" i="15"/>
  <c r="ESW62" i="15"/>
  <c r="ESX62" i="15"/>
  <c r="ESY62" i="15"/>
  <c r="ESZ62" i="15"/>
  <c r="ETA62" i="15"/>
  <c r="ETB62" i="15"/>
  <c r="ETC62" i="15"/>
  <c r="ETD62" i="15"/>
  <c r="ETE62" i="15"/>
  <c r="ETF62" i="15"/>
  <c r="ETG62" i="15"/>
  <c r="ETH62" i="15"/>
  <c r="ETI62" i="15"/>
  <c r="ETJ62" i="15"/>
  <c r="ETK62" i="15"/>
  <c r="ETL62" i="15"/>
  <c r="ETM62" i="15"/>
  <c r="ETN62" i="15"/>
  <c r="ETO62" i="15"/>
  <c r="ETP62" i="15"/>
  <c r="ETQ62" i="15"/>
  <c r="ETR62" i="15"/>
  <c r="ETS62" i="15"/>
  <c r="ETT62" i="15"/>
  <c r="ETU62" i="15"/>
  <c r="ETV62" i="15"/>
  <c r="ETW62" i="15"/>
  <c r="ETX62" i="15"/>
  <c r="ETY62" i="15"/>
  <c r="ETZ62" i="15"/>
  <c r="EUA62" i="15"/>
  <c r="EUB62" i="15"/>
  <c r="EUC62" i="15"/>
  <c r="EUD62" i="15"/>
  <c r="EUE62" i="15"/>
  <c r="EUF62" i="15"/>
  <c r="EUG62" i="15"/>
  <c r="EUH62" i="15"/>
  <c r="EUI62" i="15"/>
  <c r="EUJ62" i="15"/>
  <c r="EUK62" i="15"/>
  <c r="EUL62" i="15"/>
  <c r="EUM62" i="15"/>
  <c r="EUN62" i="15"/>
  <c r="EUO62" i="15"/>
  <c r="EUP62" i="15"/>
  <c r="EUQ62" i="15"/>
  <c r="EUR62" i="15"/>
  <c r="EUS62" i="15"/>
  <c r="EUT62" i="15"/>
  <c r="EUU62" i="15"/>
  <c r="EUV62" i="15"/>
  <c r="EUW62" i="15"/>
  <c r="EUX62" i="15"/>
  <c r="EUY62" i="15"/>
  <c r="EUZ62" i="15"/>
  <c r="EVA62" i="15"/>
  <c r="EVB62" i="15"/>
  <c r="EVC62" i="15"/>
  <c r="EVD62" i="15"/>
  <c r="EVE62" i="15"/>
  <c r="EVF62" i="15"/>
  <c r="EVG62" i="15"/>
  <c r="EVH62" i="15"/>
  <c r="EVI62" i="15"/>
  <c r="EVJ62" i="15"/>
  <c r="EVK62" i="15"/>
  <c r="EVL62" i="15"/>
  <c r="EVM62" i="15"/>
  <c r="EVN62" i="15"/>
  <c r="EVO62" i="15"/>
  <c r="EVP62" i="15"/>
  <c r="EVQ62" i="15"/>
  <c r="EVR62" i="15"/>
  <c r="EVS62" i="15"/>
  <c r="EVT62" i="15"/>
  <c r="EVU62" i="15"/>
  <c r="EVV62" i="15"/>
  <c r="EVW62" i="15"/>
  <c r="EVX62" i="15"/>
  <c r="EVY62" i="15"/>
  <c r="EVZ62" i="15"/>
  <c r="EWA62" i="15"/>
  <c r="EWB62" i="15"/>
  <c r="EWC62" i="15"/>
  <c r="EWD62" i="15"/>
  <c r="EWE62" i="15"/>
  <c r="EWF62" i="15"/>
  <c r="EWG62" i="15"/>
  <c r="EWH62" i="15"/>
  <c r="EWI62" i="15"/>
  <c r="EWJ62" i="15"/>
  <c r="EWK62" i="15"/>
  <c r="EWL62" i="15"/>
  <c r="EWM62" i="15"/>
  <c r="EWN62" i="15"/>
  <c r="EWO62" i="15"/>
  <c r="EWP62" i="15"/>
  <c r="EWQ62" i="15"/>
  <c r="EWR62" i="15"/>
  <c r="EWS62" i="15"/>
  <c r="EWT62" i="15"/>
  <c r="EWU62" i="15"/>
  <c r="EWV62" i="15"/>
  <c r="EWW62" i="15"/>
  <c r="EWX62" i="15"/>
  <c r="EWY62" i="15"/>
  <c r="EWZ62" i="15"/>
  <c r="EXA62" i="15"/>
  <c r="EXB62" i="15"/>
  <c r="EXC62" i="15"/>
  <c r="EXD62" i="15"/>
  <c r="EXE62" i="15"/>
  <c r="EXF62" i="15"/>
  <c r="EXG62" i="15"/>
  <c r="EXH62" i="15"/>
  <c r="EXI62" i="15"/>
  <c r="EXJ62" i="15"/>
  <c r="EXK62" i="15"/>
  <c r="EXL62" i="15"/>
  <c r="EXM62" i="15"/>
  <c r="EXN62" i="15"/>
  <c r="EXO62" i="15"/>
  <c r="EXP62" i="15"/>
  <c r="EXQ62" i="15"/>
  <c r="EXR62" i="15"/>
  <c r="EXS62" i="15"/>
  <c r="EXT62" i="15"/>
  <c r="EXU62" i="15"/>
  <c r="EXV62" i="15"/>
  <c r="EXW62" i="15"/>
  <c r="EXX62" i="15"/>
  <c r="EXY62" i="15"/>
  <c r="EXZ62" i="15"/>
  <c r="EYA62" i="15"/>
  <c r="EYB62" i="15"/>
  <c r="EYC62" i="15"/>
  <c r="EYD62" i="15"/>
  <c r="EYE62" i="15"/>
  <c r="EYF62" i="15"/>
  <c r="EYG62" i="15"/>
  <c r="EYH62" i="15"/>
  <c r="EYI62" i="15"/>
  <c r="EYJ62" i="15"/>
  <c r="EYK62" i="15"/>
  <c r="EYL62" i="15"/>
  <c r="EYM62" i="15"/>
  <c r="EYN62" i="15"/>
  <c r="EYO62" i="15"/>
  <c r="EYP62" i="15"/>
  <c r="EYQ62" i="15"/>
  <c r="EYR62" i="15"/>
  <c r="EYS62" i="15"/>
  <c r="EYT62" i="15"/>
  <c r="EYU62" i="15"/>
  <c r="EYV62" i="15"/>
  <c r="EYW62" i="15"/>
  <c r="EYX62" i="15"/>
  <c r="EYY62" i="15"/>
  <c r="EYZ62" i="15"/>
  <c r="EZA62" i="15"/>
  <c r="EZB62" i="15"/>
  <c r="EZC62" i="15"/>
  <c r="EZD62" i="15"/>
  <c r="EZE62" i="15"/>
  <c r="EZF62" i="15"/>
  <c r="EZG62" i="15"/>
  <c r="EZH62" i="15"/>
  <c r="EZI62" i="15"/>
  <c r="EZJ62" i="15"/>
  <c r="EZK62" i="15"/>
  <c r="EZL62" i="15"/>
  <c r="EZM62" i="15"/>
  <c r="EZN62" i="15"/>
  <c r="EZO62" i="15"/>
  <c r="EZP62" i="15"/>
  <c r="EZQ62" i="15"/>
  <c r="EZR62" i="15"/>
  <c r="EZS62" i="15"/>
  <c r="EZT62" i="15"/>
  <c r="EZU62" i="15"/>
  <c r="EZV62" i="15"/>
  <c r="EZW62" i="15"/>
  <c r="EZX62" i="15"/>
  <c r="EZY62" i="15"/>
  <c r="EZZ62" i="15"/>
  <c r="FAA62" i="15"/>
  <c r="FAB62" i="15"/>
  <c r="FAC62" i="15"/>
  <c r="FAD62" i="15"/>
  <c r="FAE62" i="15"/>
  <c r="FAF62" i="15"/>
  <c r="FAG62" i="15"/>
  <c r="FAH62" i="15"/>
  <c r="FAI62" i="15"/>
  <c r="FAJ62" i="15"/>
  <c r="FAK62" i="15"/>
  <c r="FAL62" i="15"/>
  <c r="FAM62" i="15"/>
  <c r="FAN62" i="15"/>
  <c r="FAO62" i="15"/>
  <c r="FAP62" i="15"/>
  <c r="FAQ62" i="15"/>
  <c r="FAR62" i="15"/>
  <c r="FAS62" i="15"/>
  <c r="FAT62" i="15"/>
  <c r="FAU62" i="15"/>
  <c r="FAV62" i="15"/>
  <c r="FAW62" i="15"/>
  <c r="FAX62" i="15"/>
  <c r="FAY62" i="15"/>
  <c r="FAZ62" i="15"/>
  <c r="FBA62" i="15"/>
  <c r="FBB62" i="15"/>
  <c r="FBC62" i="15"/>
  <c r="FBD62" i="15"/>
  <c r="FBE62" i="15"/>
  <c r="FBF62" i="15"/>
  <c r="FBG62" i="15"/>
  <c r="FBH62" i="15"/>
  <c r="FBI62" i="15"/>
  <c r="FBJ62" i="15"/>
  <c r="FBK62" i="15"/>
  <c r="FBL62" i="15"/>
  <c r="FBM62" i="15"/>
  <c r="FBN62" i="15"/>
  <c r="FBO62" i="15"/>
  <c r="FBP62" i="15"/>
  <c r="FBQ62" i="15"/>
  <c r="FBR62" i="15"/>
  <c r="FBS62" i="15"/>
  <c r="FBT62" i="15"/>
  <c r="FBU62" i="15"/>
  <c r="FBV62" i="15"/>
  <c r="FBW62" i="15"/>
  <c r="FBX62" i="15"/>
  <c r="FBY62" i="15"/>
  <c r="FBZ62" i="15"/>
  <c r="FCA62" i="15"/>
  <c r="FCB62" i="15"/>
  <c r="FCC62" i="15"/>
  <c r="FCD62" i="15"/>
  <c r="FCE62" i="15"/>
  <c r="FCF62" i="15"/>
  <c r="FCG62" i="15"/>
  <c r="FCH62" i="15"/>
  <c r="FCI62" i="15"/>
  <c r="FCJ62" i="15"/>
  <c r="FCK62" i="15"/>
  <c r="FCL62" i="15"/>
  <c r="FCM62" i="15"/>
  <c r="FCN62" i="15"/>
  <c r="FCO62" i="15"/>
  <c r="FCP62" i="15"/>
  <c r="FCQ62" i="15"/>
  <c r="FCR62" i="15"/>
  <c r="FCS62" i="15"/>
  <c r="FCT62" i="15"/>
  <c r="FCU62" i="15"/>
  <c r="FCV62" i="15"/>
  <c r="FCW62" i="15"/>
  <c r="FCX62" i="15"/>
  <c r="FCY62" i="15"/>
  <c r="FCZ62" i="15"/>
  <c r="FDA62" i="15"/>
  <c r="FDB62" i="15"/>
  <c r="FDC62" i="15"/>
  <c r="FDD62" i="15"/>
  <c r="FDE62" i="15"/>
  <c r="FDF62" i="15"/>
  <c r="FDG62" i="15"/>
  <c r="FDH62" i="15"/>
  <c r="FDI62" i="15"/>
  <c r="FDJ62" i="15"/>
  <c r="FDK62" i="15"/>
  <c r="FDL62" i="15"/>
  <c r="FDM62" i="15"/>
  <c r="FDN62" i="15"/>
  <c r="FDO62" i="15"/>
  <c r="FDP62" i="15"/>
  <c r="FDQ62" i="15"/>
  <c r="FDR62" i="15"/>
  <c r="FDS62" i="15"/>
  <c r="FDT62" i="15"/>
  <c r="FDU62" i="15"/>
  <c r="FDV62" i="15"/>
  <c r="FDW62" i="15"/>
  <c r="FDX62" i="15"/>
  <c r="FDY62" i="15"/>
  <c r="FDZ62" i="15"/>
  <c r="FEA62" i="15"/>
  <c r="FEB62" i="15"/>
  <c r="FEC62" i="15"/>
  <c r="FED62" i="15"/>
  <c r="FEE62" i="15"/>
  <c r="FEF62" i="15"/>
  <c r="FEG62" i="15"/>
  <c r="FEH62" i="15"/>
  <c r="FEI62" i="15"/>
  <c r="FEJ62" i="15"/>
  <c r="FEK62" i="15"/>
  <c r="FEL62" i="15"/>
  <c r="FEM62" i="15"/>
  <c r="FEN62" i="15"/>
  <c r="FEO62" i="15"/>
  <c r="FEP62" i="15"/>
  <c r="FEQ62" i="15"/>
  <c r="FER62" i="15"/>
  <c r="FES62" i="15"/>
  <c r="FET62" i="15"/>
  <c r="FEU62" i="15"/>
  <c r="FEV62" i="15"/>
  <c r="FEW62" i="15"/>
  <c r="FEX62" i="15"/>
  <c r="FEY62" i="15"/>
  <c r="FEZ62" i="15"/>
  <c r="FFA62" i="15"/>
  <c r="FFB62" i="15"/>
  <c r="FFC62" i="15"/>
  <c r="FFD62" i="15"/>
  <c r="FFE62" i="15"/>
  <c r="FFF62" i="15"/>
  <c r="FFG62" i="15"/>
  <c r="FFH62" i="15"/>
  <c r="FFI62" i="15"/>
  <c r="FFJ62" i="15"/>
  <c r="FFK62" i="15"/>
  <c r="FFL62" i="15"/>
  <c r="FFM62" i="15"/>
  <c r="FFN62" i="15"/>
  <c r="FFO62" i="15"/>
  <c r="FFP62" i="15"/>
  <c r="FFQ62" i="15"/>
  <c r="FFR62" i="15"/>
  <c r="FFS62" i="15"/>
  <c r="FFT62" i="15"/>
  <c r="FFU62" i="15"/>
  <c r="FFV62" i="15"/>
  <c r="FFW62" i="15"/>
  <c r="FFX62" i="15"/>
  <c r="FFY62" i="15"/>
  <c r="FFZ62" i="15"/>
  <c r="FGA62" i="15"/>
  <c r="FGB62" i="15"/>
  <c r="FGC62" i="15"/>
  <c r="FGD62" i="15"/>
  <c r="FGE62" i="15"/>
  <c r="FGF62" i="15"/>
  <c r="FGG62" i="15"/>
  <c r="FGH62" i="15"/>
  <c r="FGI62" i="15"/>
  <c r="FGJ62" i="15"/>
  <c r="FGK62" i="15"/>
  <c r="FGL62" i="15"/>
  <c r="FGM62" i="15"/>
  <c r="FGN62" i="15"/>
  <c r="FGO62" i="15"/>
  <c r="FGP62" i="15"/>
  <c r="FGQ62" i="15"/>
  <c r="FGR62" i="15"/>
  <c r="FGS62" i="15"/>
  <c r="FGT62" i="15"/>
  <c r="FGU62" i="15"/>
  <c r="FGV62" i="15"/>
  <c r="FGW62" i="15"/>
  <c r="FGX62" i="15"/>
  <c r="FGY62" i="15"/>
  <c r="FGZ62" i="15"/>
  <c r="FHA62" i="15"/>
  <c r="FHB62" i="15"/>
  <c r="FHC62" i="15"/>
  <c r="FHD62" i="15"/>
  <c r="FHE62" i="15"/>
  <c r="FHF62" i="15"/>
  <c r="FHG62" i="15"/>
  <c r="FHH62" i="15"/>
  <c r="FHI62" i="15"/>
  <c r="FHJ62" i="15"/>
  <c r="FHK62" i="15"/>
  <c r="FHL62" i="15"/>
  <c r="FHM62" i="15"/>
  <c r="FHN62" i="15"/>
  <c r="FHO62" i="15"/>
  <c r="FHP62" i="15"/>
  <c r="FHQ62" i="15"/>
  <c r="FHR62" i="15"/>
  <c r="FHS62" i="15"/>
  <c r="FHT62" i="15"/>
  <c r="FHU62" i="15"/>
  <c r="FHV62" i="15"/>
  <c r="FHW62" i="15"/>
  <c r="FHX62" i="15"/>
  <c r="FHY62" i="15"/>
  <c r="FHZ62" i="15"/>
  <c r="FIA62" i="15"/>
  <c r="FIB62" i="15"/>
  <c r="FIC62" i="15"/>
  <c r="FID62" i="15"/>
  <c r="FIE62" i="15"/>
  <c r="FIF62" i="15"/>
  <c r="FIG62" i="15"/>
  <c r="FIH62" i="15"/>
  <c r="FII62" i="15"/>
  <c r="FIJ62" i="15"/>
  <c r="FIK62" i="15"/>
  <c r="FIL62" i="15"/>
  <c r="FIM62" i="15"/>
  <c r="FIN62" i="15"/>
  <c r="FIO62" i="15"/>
  <c r="FIP62" i="15"/>
  <c r="FIQ62" i="15"/>
  <c r="FIR62" i="15"/>
  <c r="FIS62" i="15"/>
  <c r="FIT62" i="15"/>
  <c r="FIU62" i="15"/>
  <c r="FIV62" i="15"/>
  <c r="FIW62" i="15"/>
  <c r="FIX62" i="15"/>
  <c r="FIY62" i="15"/>
  <c r="FIZ62" i="15"/>
  <c r="FJA62" i="15"/>
  <c r="FJB62" i="15"/>
  <c r="FJC62" i="15"/>
  <c r="FJD62" i="15"/>
  <c r="FJE62" i="15"/>
  <c r="FJF62" i="15"/>
  <c r="FJG62" i="15"/>
  <c r="FJH62" i="15"/>
  <c r="FJI62" i="15"/>
  <c r="FJJ62" i="15"/>
  <c r="FJK62" i="15"/>
  <c r="FJL62" i="15"/>
  <c r="FJM62" i="15"/>
  <c r="FJN62" i="15"/>
  <c r="FJO62" i="15"/>
  <c r="FJP62" i="15"/>
  <c r="FJQ62" i="15"/>
  <c r="FJR62" i="15"/>
  <c r="FJS62" i="15"/>
  <c r="FJT62" i="15"/>
  <c r="FJU62" i="15"/>
  <c r="FJV62" i="15"/>
  <c r="FJW62" i="15"/>
  <c r="FJX62" i="15"/>
  <c r="FJY62" i="15"/>
  <c r="FJZ62" i="15"/>
  <c r="FKA62" i="15"/>
  <c r="FKB62" i="15"/>
  <c r="FKC62" i="15"/>
  <c r="FKD62" i="15"/>
  <c r="FKE62" i="15"/>
  <c r="FKF62" i="15"/>
  <c r="FKG62" i="15"/>
  <c r="FKH62" i="15"/>
  <c r="FKI62" i="15"/>
  <c r="FKJ62" i="15"/>
  <c r="FKK62" i="15"/>
  <c r="FKL62" i="15"/>
  <c r="FKM62" i="15"/>
  <c r="FKN62" i="15"/>
  <c r="FKO62" i="15"/>
  <c r="FKP62" i="15"/>
  <c r="FKQ62" i="15"/>
  <c r="FKR62" i="15"/>
  <c r="FKS62" i="15"/>
  <c r="FKT62" i="15"/>
  <c r="FKU62" i="15"/>
  <c r="FKV62" i="15"/>
  <c r="FKW62" i="15"/>
  <c r="FKX62" i="15"/>
  <c r="FKY62" i="15"/>
  <c r="FKZ62" i="15"/>
  <c r="FLA62" i="15"/>
  <c r="FLB62" i="15"/>
  <c r="FLC62" i="15"/>
  <c r="FLD62" i="15"/>
  <c r="FLE62" i="15"/>
  <c r="FLF62" i="15"/>
  <c r="FLG62" i="15"/>
  <c r="FLH62" i="15"/>
  <c r="FLI62" i="15"/>
  <c r="FLJ62" i="15"/>
  <c r="FLK62" i="15"/>
  <c r="FLL62" i="15"/>
  <c r="FLM62" i="15"/>
  <c r="FLN62" i="15"/>
  <c r="FLO62" i="15"/>
  <c r="FLP62" i="15"/>
  <c r="FLQ62" i="15"/>
  <c r="FLR62" i="15"/>
  <c r="FLS62" i="15"/>
  <c r="FLT62" i="15"/>
  <c r="FLU62" i="15"/>
  <c r="FLV62" i="15"/>
  <c r="FLW62" i="15"/>
  <c r="FLX62" i="15"/>
  <c r="FLY62" i="15"/>
  <c r="FLZ62" i="15"/>
  <c r="FMA62" i="15"/>
  <c r="FMB62" i="15"/>
  <c r="FMC62" i="15"/>
  <c r="FMD62" i="15"/>
  <c r="FME62" i="15"/>
  <c r="FMF62" i="15"/>
  <c r="FMG62" i="15"/>
  <c r="FMH62" i="15"/>
  <c r="FMI62" i="15"/>
  <c r="FMJ62" i="15"/>
  <c r="FMK62" i="15"/>
  <c r="FML62" i="15"/>
  <c r="FMM62" i="15"/>
  <c r="FMN62" i="15"/>
  <c r="FMO62" i="15"/>
  <c r="FMP62" i="15"/>
  <c r="FMQ62" i="15"/>
  <c r="FMR62" i="15"/>
  <c r="FMS62" i="15"/>
  <c r="FMT62" i="15"/>
  <c r="FMU62" i="15"/>
  <c r="FMV62" i="15"/>
  <c r="FMW62" i="15"/>
  <c r="FMX62" i="15"/>
  <c r="FMY62" i="15"/>
  <c r="FMZ62" i="15"/>
  <c r="FNA62" i="15"/>
  <c r="FNB62" i="15"/>
  <c r="FNC62" i="15"/>
  <c r="FND62" i="15"/>
  <c r="FNE62" i="15"/>
  <c r="FNF62" i="15"/>
  <c r="FNG62" i="15"/>
  <c r="FNH62" i="15"/>
  <c r="FNI62" i="15"/>
  <c r="FNJ62" i="15"/>
  <c r="FNK62" i="15"/>
  <c r="FNL62" i="15"/>
  <c r="FNM62" i="15"/>
  <c r="FNN62" i="15"/>
  <c r="FNO62" i="15"/>
  <c r="FNP62" i="15"/>
  <c r="FNQ62" i="15"/>
  <c r="FNR62" i="15"/>
  <c r="FNS62" i="15"/>
  <c r="FNT62" i="15"/>
  <c r="FNU62" i="15"/>
  <c r="FNV62" i="15"/>
  <c r="FNW62" i="15"/>
  <c r="FNX62" i="15"/>
  <c r="FNY62" i="15"/>
  <c r="FNZ62" i="15"/>
  <c r="FOA62" i="15"/>
  <c r="FOB62" i="15"/>
  <c r="FOC62" i="15"/>
  <c r="FOD62" i="15"/>
  <c r="FOE62" i="15"/>
  <c r="FOF62" i="15"/>
  <c r="FOG62" i="15"/>
  <c r="FOH62" i="15"/>
  <c r="FOI62" i="15"/>
  <c r="FOJ62" i="15"/>
  <c r="FOK62" i="15"/>
  <c r="FOL62" i="15"/>
  <c r="FOM62" i="15"/>
  <c r="FON62" i="15"/>
  <c r="FOO62" i="15"/>
  <c r="FOP62" i="15"/>
  <c r="FOQ62" i="15"/>
  <c r="FOR62" i="15"/>
  <c r="FOS62" i="15"/>
  <c r="FOT62" i="15"/>
  <c r="FOU62" i="15"/>
  <c r="FOV62" i="15"/>
  <c r="FOW62" i="15"/>
  <c r="FOX62" i="15"/>
  <c r="FOY62" i="15"/>
  <c r="FOZ62" i="15"/>
  <c r="FPA62" i="15"/>
  <c r="FPB62" i="15"/>
  <c r="FPC62" i="15"/>
  <c r="FPD62" i="15"/>
  <c r="FPE62" i="15"/>
  <c r="FPF62" i="15"/>
  <c r="FPG62" i="15"/>
  <c r="FPH62" i="15"/>
  <c r="FPI62" i="15"/>
  <c r="FPJ62" i="15"/>
  <c r="FPK62" i="15"/>
  <c r="FPL62" i="15"/>
  <c r="FPM62" i="15"/>
  <c r="FPN62" i="15"/>
  <c r="FPO62" i="15"/>
  <c r="FPP62" i="15"/>
  <c r="FPQ62" i="15"/>
  <c r="FPR62" i="15"/>
  <c r="FPS62" i="15"/>
  <c r="FPT62" i="15"/>
  <c r="FPU62" i="15"/>
  <c r="FPV62" i="15"/>
  <c r="FPW62" i="15"/>
  <c r="FPX62" i="15"/>
  <c r="FPY62" i="15"/>
  <c r="FPZ62" i="15"/>
  <c r="FQA62" i="15"/>
  <c r="FQB62" i="15"/>
  <c r="FQC62" i="15"/>
  <c r="FQD62" i="15"/>
  <c r="FQE62" i="15"/>
  <c r="FQF62" i="15"/>
  <c r="FQG62" i="15"/>
  <c r="FQH62" i="15"/>
  <c r="FQI62" i="15"/>
  <c r="FQJ62" i="15"/>
  <c r="FQK62" i="15"/>
  <c r="FQL62" i="15"/>
  <c r="FQM62" i="15"/>
  <c r="FQN62" i="15"/>
  <c r="FQO62" i="15"/>
  <c r="FQP62" i="15"/>
  <c r="FQQ62" i="15"/>
  <c r="FQR62" i="15"/>
  <c r="FQS62" i="15"/>
  <c r="FQT62" i="15"/>
  <c r="FQU62" i="15"/>
  <c r="FQV62" i="15"/>
  <c r="FQW62" i="15"/>
  <c r="FQX62" i="15"/>
  <c r="FQY62" i="15"/>
  <c r="FQZ62" i="15"/>
  <c r="FRA62" i="15"/>
  <c r="FRB62" i="15"/>
  <c r="FRC62" i="15"/>
  <c r="FRD62" i="15"/>
  <c r="FRE62" i="15"/>
  <c r="FRF62" i="15"/>
  <c r="FRG62" i="15"/>
  <c r="FRH62" i="15"/>
  <c r="FRI62" i="15"/>
  <c r="FRJ62" i="15"/>
  <c r="FRK62" i="15"/>
  <c r="FRL62" i="15"/>
  <c r="FRM62" i="15"/>
  <c r="FRN62" i="15"/>
  <c r="FRO62" i="15"/>
  <c r="FRP62" i="15"/>
  <c r="FRQ62" i="15"/>
  <c r="FRR62" i="15"/>
  <c r="FRS62" i="15"/>
  <c r="FRT62" i="15"/>
  <c r="FRU62" i="15"/>
  <c r="FRV62" i="15"/>
  <c r="FRW62" i="15"/>
  <c r="FRX62" i="15"/>
  <c r="FRY62" i="15"/>
  <c r="FRZ62" i="15"/>
  <c r="FSA62" i="15"/>
  <c r="FSB62" i="15"/>
  <c r="FSC62" i="15"/>
  <c r="FSD62" i="15"/>
  <c r="FSE62" i="15"/>
  <c r="FSF62" i="15"/>
  <c r="FSG62" i="15"/>
  <c r="FSH62" i="15"/>
  <c r="FSI62" i="15"/>
  <c r="FSJ62" i="15"/>
  <c r="FSK62" i="15"/>
  <c r="FSL62" i="15"/>
  <c r="FSM62" i="15"/>
  <c r="FSN62" i="15"/>
  <c r="FSO62" i="15"/>
  <c r="FSP62" i="15"/>
  <c r="FSQ62" i="15"/>
  <c r="FSR62" i="15"/>
  <c r="FSS62" i="15"/>
  <c r="FST62" i="15"/>
  <c r="FSU62" i="15"/>
  <c r="FSV62" i="15"/>
  <c r="FSW62" i="15"/>
  <c r="FSX62" i="15"/>
  <c r="FSY62" i="15"/>
  <c r="FSZ62" i="15"/>
  <c r="FTA62" i="15"/>
  <c r="FTB62" i="15"/>
  <c r="FTC62" i="15"/>
  <c r="FTD62" i="15"/>
  <c r="FTE62" i="15"/>
  <c r="FTF62" i="15"/>
  <c r="FTG62" i="15"/>
  <c r="FTH62" i="15"/>
  <c r="FTI62" i="15"/>
  <c r="FTJ62" i="15"/>
  <c r="FTK62" i="15"/>
  <c r="FTL62" i="15"/>
  <c r="FTM62" i="15"/>
  <c r="FTN62" i="15"/>
  <c r="FTO62" i="15"/>
  <c r="FTP62" i="15"/>
  <c r="FTQ62" i="15"/>
  <c r="FTR62" i="15"/>
  <c r="FTS62" i="15"/>
  <c r="FTT62" i="15"/>
  <c r="FTU62" i="15"/>
  <c r="FTV62" i="15"/>
  <c r="FTW62" i="15"/>
  <c r="FTX62" i="15"/>
  <c r="FTY62" i="15"/>
  <c r="FTZ62" i="15"/>
  <c r="FUA62" i="15"/>
  <c r="FUB62" i="15"/>
  <c r="FUC62" i="15"/>
  <c r="FUD62" i="15"/>
  <c r="FUE62" i="15"/>
  <c r="FUF62" i="15"/>
  <c r="FUG62" i="15"/>
  <c r="FUH62" i="15"/>
  <c r="FUI62" i="15"/>
  <c r="FUJ62" i="15"/>
  <c r="FUK62" i="15"/>
  <c r="FUL62" i="15"/>
  <c r="FUM62" i="15"/>
  <c r="FUN62" i="15"/>
  <c r="FUO62" i="15"/>
  <c r="FUP62" i="15"/>
  <c r="FUQ62" i="15"/>
  <c r="FUR62" i="15"/>
  <c r="FUS62" i="15"/>
  <c r="FUT62" i="15"/>
  <c r="FUU62" i="15"/>
  <c r="FUV62" i="15"/>
  <c r="FUW62" i="15"/>
  <c r="FUX62" i="15"/>
  <c r="FUY62" i="15"/>
  <c r="FUZ62" i="15"/>
  <c r="FVA62" i="15"/>
  <c r="FVB62" i="15"/>
  <c r="FVC62" i="15"/>
  <c r="FVD62" i="15"/>
  <c r="FVE62" i="15"/>
  <c r="FVF62" i="15"/>
  <c r="FVG62" i="15"/>
  <c r="FVH62" i="15"/>
  <c r="FVI62" i="15"/>
  <c r="FVJ62" i="15"/>
  <c r="FVK62" i="15"/>
  <c r="FVL62" i="15"/>
  <c r="FVM62" i="15"/>
  <c r="FVN62" i="15"/>
  <c r="FVO62" i="15"/>
  <c r="FVP62" i="15"/>
  <c r="FVQ62" i="15"/>
  <c r="FVR62" i="15"/>
  <c r="FVS62" i="15"/>
  <c r="FVT62" i="15"/>
  <c r="FVU62" i="15"/>
  <c r="FVV62" i="15"/>
  <c r="FVW62" i="15"/>
  <c r="FVX62" i="15"/>
  <c r="FVY62" i="15"/>
  <c r="FVZ62" i="15"/>
  <c r="FWA62" i="15"/>
  <c r="FWB62" i="15"/>
  <c r="FWC62" i="15"/>
  <c r="FWD62" i="15"/>
  <c r="FWE62" i="15"/>
  <c r="FWF62" i="15"/>
  <c r="FWG62" i="15"/>
  <c r="FWH62" i="15"/>
  <c r="FWI62" i="15"/>
  <c r="FWJ62" i="15"/>
  <c r="FWK62" i="15"/>
  <c r="FWL62" i="15"/>
  <c r="FWM62" i="15"/>
  <c r="FWN62" i="15"/>
  <c r="FWO62" i="15"/>
  <c r="FWP62" i="15"/>
  <c r="FWQ62" i="15"/>
  <c r="FWR62" i="15"/>
  <c r="FWS62" i="15"/>
  <c r="FWT62" i="15"/>
  <c r="FWU62" i="15"/>
  <c r="FWV62" i="15"/>
  <c r="FWW62" i="15"/>
  <c r="FWX62" i="15"/>
  <c r="FWY62" i="15"/>
  <c r="FWZ62" i="15"/>
  <c r="FXA62" i="15"/>
  <c r="FXB62" i="15"/>
  <c r="FXC62" i="15"/>
  <c r="FXD62" i="15"/>
  <c r="FXE62" i="15"/>
  <c r="FXF62" i="15"/>
  <c r="FXG62" i="15"/>
  <c r="FXH62" i="15"/>
  <c r="FXI62" i="15"/>
  <c r="FXJ62" i="15"/>
  <c r="FXK62" i="15"/>
  <c r="FXL62" i="15"/>
  <c r="FXM62" i="15"/>
  <c r="FXN62" i="15"/>
  <c r="FXO62" i="15"/>
  <c r="FXP62" i="15"/>
  <c r="FXQ62" i="15"/>
  <c r="FXR62" i="15"/>
  <c r="FXS62" i="15"/>
  <c r="FXT62" i="15"/>
  <c r="FXU62" i="15"/>
  <c r="FXV62" i="15"/>
  <c r="FXW62" i="15"/>
  <c r="FXX62" i="15"/>
  <c r="FXY62" i="15"/>
  <c r="FXZ62" i="15"/>
  <c r="FYA62" i="15"/>
  <c r="FYB62" i="15"/>
  <c r="FYC62" i="15"/>
  <c r="FYD62" i="15"/>
  <c r="FYE62" i="15"/>
  <c r="FYF62" i="15"/>
  <c r="FYG62" i="15"/>
  <c r="FYH62" i="15"/>
  <c r="FYI62" i="15"/>
  <c r="FYJ62" i="15"/>
  <c r="FYK62" i="15"/>
  <c r="FYL62" i="15"/>
  <c r="FYM62" i="15"/>
  <c r="FYN62" i="15"/>
  <c r="FYO62" i="15"/>
  <c r="FYP62" i="15"/>
  <c r="FYQ62" i="15"/>
  <c r="FYR62" i="15"/>
  <c r="FYS62" i="15"/>
  <c r="FYT62" i="15"/>
  <c r="FYU62" i="15"/>
  <c r="FYV62" i="15"/>
  <c r="FYW62" i="15"/>
  <c r="FYX62" i="15"/>
  <c r="FYY62" i="15"/>
  <c r="FYZ62" i="15"/>
  <c r="FZA62" i="15"/>
  <c r="FZB62" i="15"/>
  <c r="FZC62" i="15"/>
  <c r="FZD62" i="15"/>
  <c r="FZE62" i="15"/>
  <c r="FZF62" i="15"/>
  <c r="FZG62" i="15"/>
  <c r="FZH62" i="15"/>
  <c r="FZI62" i="15"/>
  <c r="FZJ62" i="15"/>
  <c r="FZK62" i="15"/>
  <c r="FZL62" i="15"/>
  <c r="FZM62" i="15"/>
  <c r="FZN62" i="15"/>
  <c r="FZO62" i="15"/>
  <c r="FZP62" i="15"/>
  <c r="FZQ62" i="15"/>
  <c r="FZR62" i="15"/>
  <c r="FZS62" i="15"/>
  <c r="FZT62" i="15"/>
  <c r="FZU62" i="15"/>
  <c r="FZV62" i="15"/>
  <c r="FZW62" i="15"/>
  <c r="FZX62" i="15"/>
  <c r="FZY62" i="15"/>
  <c r="FZZ62" i="15"/>
  <c r="GAA62" i="15"/>
  <c r="GAB62" i="15"/>
  <c r="GAC62" i="15"/>
  <c r="GAD62" i="15"/>
  <c r="GAE62" i="15"/>
  <c r="GAF62" i="15"/>
  <c r="GAG62" i="15"/>
  <c r="GAH62" i="15"/>
  <c r="GAI62" i="15"/>
  <c r="GAJ62" i="15"/>
  <c r="GAK62" i="15"/>
  <c r="GAL62" i="15"/>
  <c r="GAM62" i="15"/>
  <c r="GAN62" i="15"/>
  <c r="GAO62" i="15"/>
  <c r="GAP62" i="15"/>
  <c r="GAQ62" i="15"/>
  <c r="GAR62" i="15"/>
  <c r="GAS62" i="15"/>
  <c r="GAT62" i="15"/>
  <c r="GAU62" i="15"/>
  <c r="GAV62" i="15"/>
  <c r="GAW62" i="15"/>
  <c r="GAX62" i="15"/>
  <c r="GAY62" i="15"/>
  <c r="GAZ62" i="15"/>
  <c r="GBA62" i="15"/>
  <c r="GBB62" i="15"/>
  <c r="GBC62" i="15"/>
  <c r="GBD62" i="15"/>
  <c r="GBE62" i="15"/>
  <c r="GBF62" i="15"/>
  <c r="GBG62" i="15"/>
  <c r="GBH62" i="15"/>
  <c r="GBI62" i="15"/>
  <c r="GBJ62" i="15"/>
  <c r="GBK62" i="15"/>
  <c r="GBL62" i="15"/>
  <c r="GBM62" i="15"/>
  <c r="GBN62" i="15"/>
  <c r="GBO62" i="15"/>
  <c r="GBP62" i="15"/>
  <c r="GBQ62" i="15"/>
  <c r="GBR62" i="15"/>
  <c r="GBS62" i="15"/>
  <c r="GBT62" i="15"/>
  <c r="GBU62" i="15"/>
  <c r="GBV62" i="15"/>
  <c r="GBW62" i="15"/>
  <c r="GBX62" i="15"/>
  <c r="GBY62" i="15"/>
  <c r="GBZ62" i="15"/>
  <c r="GCA62" i="15"/>
  <c r="GCB62" i="15"/>
  <c r="GCC62" i="15"/>
  <c r="GCD62" i="15"/>
  <c r="GCE62" i="15"/>
  <c r="GCF62" i="15"/>
  <c r="GCG62" i="15"/>
  <c r="GCH62" i="15"/>
  <c r="GCI62" i="15"/>
  <c r="GCJ62" i="15"/>
  <c r="GCK62" i="15"/>
  <c r="GCL62" i="15"/>
  <c r="GCM62" i="15"/>
  <c r="GCN62" i="15"/>
  <c r="GCO62" i="15"/>
  <c r="GCP62" i="15"/>
  <c r="GCQ62" i="15"/>
  <c r="GCR62" i="15"/>
  <c r="GCS62" i="15"/>
  <c r="GCT62" i="15"/>
  <c r="GCU62" i="15"/>
  <c r="GCV62" i="15"/>
  <c r="GCW62" i="15"/>
  <c r="GCX62" i="15"/>
  <c r="GCY62" i="15"/>
  <c r="GCZ62" i="15"/>
  <c r="GDA62" i="15"/>
  <c r="GDB62" i="15"/>
  <c r="GDC62" i="15"/>
  <c r="GDD62" i="15"/>
  <c r="GDE62" i="15"/>
  <c r="GDF62" i="15"/>
  <c r="GDG62" i="15"/>
  <c r="GDH62" i="15"/>
  <c r="GDI62" i="15"/>
  <c r="GDJ62" i="15"/>
  <c r="GDK62" i="15"/>
  <c r="GDL62" i="15"/>
  <c r="GDM62" i="15"/>
  <c r="GDN62" i="15"/>
  <c r="GDO62" i="15"/>
  <c r="GDP62" i="15"/>
  <c r="GDQ62" i="15"/>
  <c r="GDR62" i="15"/>
  <c r="GDS62" i="15"/>
  <c r="GDT62" i="15"/>
  <c r="GDU62" i="15"/>
  <c r="GDV62" i="15"/>
  <c r="GDW62" i="15"/>
  <c r="GDX62" i="15"/>
  <c r="GDY62" i="15"/>
  <c r="GDZ62" i="15"/>
  <c r="GEA62" i="15"/>
  <c r="GEB62" i="15"/>
  <c r="GEC62" i="15"/>
  <c r="GED62" i="15"/>
  <c r="GEE62" i="15"/>
  <c r="GEF62" i="15"/>
  <c r="GEG62" i="15"/>
  <c r="GEH62" i="15"/>
  <c r="GEI62" i="15"/>
  <c r="GEJ62" i="15"/>
  <c r="GEK62" i="15"/>
  <c r="GEL62" i="15"/>
  <c r="GEM62" i="15"/>
  <c r="GEN62" i="15"/>
  <c r="GEO62" i="15"/>
  <c r="GEP62" i="15"/>
  <c r="GEQ62" i="15"/>
  <c r="GER62" i="15"/>
  <c r="GES62" i="15"/>
  <c r="GET62" i="15"/>
  <c r="GEU62" i="15"/>
  <c r="GEV62" i="15"/>
  <c r="GEW62" i="15"/>
  <c r="GEX62" i="15"/>
  <c r="GEY62" i="15"/>
  <c r="GEZ62" i="15"/>
  <c r="GFA62" i="15"/>
  <c r="GFB62" i="15"/>
  <c r="GFC62" i="15"/>
  <c r="GFD62" i="15"/>
  <c r="GFE62" i="15"/>
  <c r="GFF62" i="15"/>
  <c r="GFG62" i="15"/>
  <c r="GFH62" i="15"/>
  <c r="GFI62" i="15"/>
  <c r="GFJ62" i="15"/>
  <c r="GFK62" i="15"/>
  <c r="GFL62" i="15"/>
  <c r="GFM62" i="15"/>
  <c r="GFN62" i="15"/>
  <c r="GFO62" i="15"/>
  <c r="GFP62" i="15"/>
  <c r="GFQ62" i="15"/>
  <c r="GFR62" i="15"/>
  <c r="GFS62" i="15"/>
  <c r="GFT62" i="15"/>
  <c r="GFU62" i="15"/>
  <c r="GFV62" i="15"/>
  <c r="GFW62" i="15"/>
  <c r="GFX62" i="15"/>
  <c r="GFY62" i="15"/>
  <c r="GFZ62" i="15"/>
  <c r="GGA62" i="15"/>
  <c r="GGB62" i="15"/>
  <c r="GGC62" i="15"/>
  <c r="GGD62" i="15"/>
  <c r="GGE62" i="15"/>
  <c r="GGF62" i="15"/>
  <c r="GGG62" i="15"/>
  <c r="GGH62" i="15"/>
  <c r="GGI62" i="15"/>
  <c r="GGJ62" i="15"/>
  <c r="GGK62" i="15"/>
  <c r="GGL62" i="15"/>
  <c r="GGM62" i="15"/>
  <c r="GGN62" i="15"/>
  <c r="GGO62" i="15"/>
  <c r="GGP62" i="15"/>
  <c r="GGQ62" i="15"/>
  <c r="GGR62" i="15"/>
  <c r="GGS62" i="15"/>
  <c r="GGT62" i="15"/>
  <c r="GGU62" i="15"/>
  <c r="GGV62" i="15"/>
  <c r="GGW62" i="15"/>
  <c r="GGX62" i="15"/>
  <c r="GGY62" i="15"/>
  <c r="GGZ62" i="15"/>
  <c r="GHA62" i="15"/>
  <c r="GHB62" i="15"/>
  <c r="GHC62" i="15"/>
  <c r="GHD62" i="15"/>
  <c r="GHE62" i="15"/>
  <c r="GHF62" i="15"/>
  <c r="GHG62" i="15"/>
  <c r="GHH62" i="15"/>
  <c r="GHI62" i="15"/>
  <c r="GHJ62" i="15"/>
  <c r="GHK62" i="15"/>
  <c r="GHL62" i="15"/>
  <c r="GHM62" i="15"/>
  <c r="GHN62" i="15"/>
  <c r="GHO62" i="15"/>
  <c r="GHP62" i="15"/>
  <c r="GHQ62" i="15"/>
  <c r="GHR62" i="15"/>
  <c r="GHS62" i="15"/>
  <c r="GHT62" i="15"/>
  <c r="GHU62" i="15"/>
  <c r="GHV62" i="15"/>
  <c r="GHW62" i="15"/>
  <c r="GHX62" i="15"/>
  <c r="GHY62" i="15"/>
  <c r="GHZ62" i="15"/>
  <c r="GIA62" i="15"/>
  <c r="GIB62" i="15"/>
  <c r="GIC62" i="15"/>
  <c r="GID62" i="15"/>
  <c r="GIE62" i="15"/>
  <c r="GIF62" i="15"/>
  <c r="GIG62" i="15"/>
  <c r="GIH62" i="15"/>
  <c r="GII62" i="15"/>
  <c r="GIJ62" i="15"/>
  <c r="GIK62" i="15"/>
  <c r="GIL62" i="15"/>
  <c r="GIM62" i="15"/>
  <c r="GIN62" i="15"/>
  <c r="GIO62" i="15"/>
  <c r="GIP62" i="15"/>
  <c r="GIQ62" i="15"/>
  <c r="GIR62" i="15"/>
  <c r="GIS62" i="15"/>
  <c r="GIT62" i="15"/>
  <c r="GIU62" i="15"/>
  <c r="GIV62" i="15"/>
  <c r="GIW62" i="15"/>
  <c r="GIX62" i="15"/>
  <c r="GIY62" i="15"/>
  <c r="GIZ62" i="15"/>
  <c r="GJA62" i="15"/>
  <c r="GJB62" i="15"/>
  <c r="GJC62" i="15"/>
  <c r="GJD62" i="15"/>
  <c r="GJE62" i="15"/>
  <c r="GJF62" i="15"/>
  <c r="GJG62" i="15"/>
  <c r="GJH62" i="15"/>
  <c r="GJI62" i="15"/>
  <c r="GJJ62" i="15"/>
  <c r="GJK62" i="15"/>
  <c r="GJL62" i="15"/>
  <c r="GJM62" i="15"/>
  <c r="GJN62" i="15"/>
  <c r="GJO62" i="15"/>
  <c r="GJP62" i="15"/>
  <c r="GJQ62" i="15"/>
  <c r="GJR62" i="15"/>
  <c r="GJS62" i="15"/>
  <c r="GJT62" i="15"/>
  <c r="GJU62" i="15"/>
  <c r="GJV62" i="15"/>
  <c r="GJW62" i="15"/>
  <c r="GJX62" i="15"/>
  <c r="GJY62" i="15"/>
  <c r="GJZ62" i="15"/>
  <c r="GKA62" i="15"/>
  <c r="GKB62" i="15"/>
  <c r="GKC62" i="15"/>
  <c r="GKD62" i="15"/>
  <c r="GKE62" i="15"/>
  <c r="GKF62" i="15"/>
  <c r="GKG62" i="15"/>
  <c r="GKH62" i="15"/>
  <c r="GKI62" i="15"/>
  <c r="GKJ62" i="15"/>
  <c r="GKK62" i="15"/>
  <c r="GKL62" i="15"/>
  <c r="GKM62" i="15"/>
  <c r="GKN62" i="15"/>
  <c r="GKO62" i="15"/>
  <c r="GKP62" i="15"/>
  <c r="GKQ62" i="15"/>
  <c r="GKR62" i="15"/>
  <c r="GKS62" i="15"/>
  <c r="GKT62" i="15"/>
  <c r="GKU62" i="15"/>
  <c r="GKV62" i="15"/>
  <c r="GKW62" i="15"/>
  <c r="GKX62" i="15"/>
  <c r="GKY62" i="15"/>
  <c r="GKZ62" i="15"/>
  <c r="GLA62" i="15"/>
  <c r="GLB62" i="15"/>
  <c r="GLC62" i="15"/>
  <c r="GLD62" i="15"/>
  <c r="GLE62" i="15"/>
  <c r="GLF62" i="15"/>
  <c r="GLG62" i="15"/>
  <c r="GLH62" i="15"/>
  <c r="GLI62" i="15"/>
  <c r="GLJ62" i="15"/>
  <c r="GLK62" i="15"/>
  <c r="GLL62" i="15"/>
  <c r="GLM62" i="15"/>
  <c r="GLN62" i="15"/>
  <c r="GLO62" i="15"/>
  <c r="GLP62" i="15"/>
  <c r="GLQ62" i="15"/>
  <c r="GLR62" i="15"/>
  <c r="GLS62" i="15"/>
  <c r="GLT62" i="15"/>
  <c r="GLU62" i="15"/>
  <c r="GLV62" i="15"/>
  <c r="GLW62" i="15"/>
  <c r="GLX62" i="15"/>
  <c r="GLY62" i="15"/>
  <c r="GLZ62" i="15"/>
  <c r="GMA62" i="15"/>
  <c r="GMB62" i="15"/>
  <c r="GMC62" i="15"/>
  <c r="GMD62" i="15"/>
  <c r="GME62" i="15"/>
  <c r="GMF62" i="15"/>
  <c r="GMG62" i="15"/>
  <c r="GMH62" i="15"/>
  <c r="GMI62" i="15"/>
  <c r="GMJ62" i="15"/>
  <c r="GMK62" i="15"/>
  <c r="GML62" i="15"/>
  <c r="GMM62" i="15"/>
  <c r="GMN62" i="15"/>
  <c r="GMO62" i="15"/>
  <c r="GMP62" i="15"/>
  <c r="GMQ62" i="15"/>
  <c r="GMR62" i="15"/>
  <c r="GMS62" i="15"/>
  <c r="GMT62" i="15"/>
  <c r="GMU62" i="15"/>
  <c r="GMV62" i="15"/>
  <c r="GMW62" i="15"/>
  <c r="GMX62" i="15"/>
  <c r="GMY62" i="15"/>
  <c r="GMZ62" i="15"/>
  <c r="GNA62" i="15"/>
  <c r="GNB62" i="15"/>
  <c r="GNC62" i="15"/>
  <c r="GND62" i="15"/>
  <c r="GNE62" i="15"/>
  <c r="GNF62" i="15"/>
  <c r="GNG62" i="15"/>
  <c r="GNH62" i="15"/>
  <c r="GNI62" i="15"/>
  <c r="GNJ62" i="15"/>
  <c r="GNK62" i="15"/>
  <c r="GNL62" i="15"/>
  <c r="GNM62" i="15"/>
  <c r="GNN62" i="15"/>
  <c r="GNO62" i="15"/>
  <c r="GNP62" i="15"/>
  <c r="GNQ62" i="15"/>
  <c r="GNR62" i="15"/>
  <c r="GNS62" i="15"/>
  <c r="GNT62" i="15"/>
  <c r="GNU62" i="15"/>
  <c r="GNV62" i="15"/>
  <c r="GNW62" i="15"/>
  <c r="GNX62" i="15"/>
  <c r="GNY62" i="15"/>
  <c r="GNZ62" i="15"/>
  <c r="GOA62" i="15"/>
  <c r="GOB62" i="15"/>
  <c r="GOC62" i="15"/>
  <c r="GOD62" i="15"/>
  <c r="GOE62" i="15"/>
  <c r="GOF62" i="15"/>
  <c r="GOG62" i="15"/>
  <c r="GOH62" i="15"/>
  <c r="GOI62" i="15"/>
  <c r="GOJ62" i="15"/>
  <c r="GOK62" i="15"/>
  <c r="GOL62" i="15"/>
  <c r="GOM62" i="15"/>
  <c r="GON62" i="15"/>
  <c r="GOO62" i="15"/>
  <c r="GOP62" i="15"/>
  <c r="GOQ62" i="15"/>
  <c r="GOR62" i="15"/>
  <c r="GOS62" i="15"/>
  <c r="GOT62" i="15"/>
  <c r="GOU62" i="15"/>
  <c r="GOV62" i="15"/>
  <c r="GOW62" i="15"/>
  <c r="GOX62" i="15"/>
  <c r="GOY62" i="15"/>
  <c r="GOZ62" i="15"/>
  <c r="GPA62" i="15"/>
  <c r="GPB62" i="15"/>
  <c r="GPC62" i="15"/>
  <c r="GPD62" i="15"/>
  <c r="GPE62" i="15"/>
  <c r="GPF62" i="15"/>
  <c r="GPG62" i="15"/>
  <c r="GPH62" i="15"/>
  <c r="GPI62" i="15"/>
  <c r="GPJ62" i="15"/>
  <c r="GPK62" i="15"/>
  <c r="GPL62" i="15"/>
  <c r="GPM62" i="15"/>
  <c r="GPN62" i="15"/>
  <c r="GPO62" i="15"/>
  <c r="GPP62" i="15"/>
  <c r="GPQ62" i="15"/>
  <c r="GPR62" i="15"/>
  <c r="GPS62" i="15"/>
  <c r="GPT62" i="15"/>
  <c r="GPU62" i="15"/>
  <c r="GPV62" i="15"/>
  <c r="GPW62" i="15"/>
  <c r="GPX62" i="15"/>
  <c r="GPY62" i="15"/>
  <c r="GPZ62" i="15"/>
  <c r="GQA62" i="15"/>
  <c r="GQB62" i="15"/>
  <c r="GQC62" i="15"/>
  <c r="GQD62" i="15"/>
  <c r="GQE62" i="15"/>
  <c r="GQF62" i="15"/>
  <c r="GQG62" i="15"/>
  <c r="GQH62" i="15"/>
  <c r="GQI62" i="15"/>
  <c r="GQJ62" i="15"/>
  <c r="GQK62" i="15"/>
  <c r="GQL62" i="15"/>
  <c r="GQM62" i="15"/>
  <c r="GQN62" i="15"/>
  <c r="GQO62" i="15"/>
  <c r="GQP62" i="15"/>
  <c r="GQQ62" i="15"/>
  <c r="GQR62" i="15"/>
  <c r="GQS62" i="15"/>
  <c r="GQT62" i="15"/>
  <c r="GQU62" i="15"/>
  <c r="GQV62" i="15"/>
  <c r="GQW62" i="15"/>
  <c r="GQX62" i="15"/>
  <c r="GQY62" i="15"/>
  <c r="GQZ62" i="15"/>
  <c r="GRA62" i="15"/>
  <c r="GRB62" i="15"/>
  <c r="GRC62" i="15"/>
  <c r="GRD62" i="15"/>
  <c r="GRE62" i="15"/>
  <c r="GRF62" i="15"/>
  <c r="GRG62" i="15"/>
  <c r="GRH62" i="15"/>
  <c r="GRI62" i="15"/>
  <c r="GRJ62" i="15"/>
  <c r="GRK62" i="15"/>
  <c r="GRL62" i="15"/>
  <c r="GRM62" i="15"/>
  <c r="GRN62" i="15"/>
  <c r="GRO62" i="15"/>
  <c r="GRP62" i="15"/>
  <c r="GRQ62" i="15"/>
  <c r="GRR62" i="15"/>
  <c r="GRS62" i="15"/>
  <c r="GRT62" i="15"/>
  <c r="GRU62" i="15"/>
  <c r="GRV62" i="15"/>
  <c r="GRW62" i="15"/>
  <c r="GRX62" i="15"/>
  <c r="GRY62" i="15"/>
  <c r="GRZ62" i="15"/>
  <c r="GSA62" i="15"/>
  <c r="GSB62" i="15"/>
  <c r="GSC62" i="15"/>
  <c r="GSD62" i="15"/>
  <c r="GSE62" i="15"/>
  <c r="GSF62" i="15"/>
  <c r="GSG62" i="15"/>
  <c r="GSH62" i="15"/>
  <c r="GSI62" i="15"/>
  <c r="GSJ62" i="15"/>
  <c r="GSK62" i="15"/>
  <c r="GSL62" i="15"/>
  <c r="GSM62" i="15"/>
  <c r="GSN62" i="15"/>
  <c r="GSO62" i="15"/>
  <c r="GSP62" i="15"/>
  <c r="GSQ62" i="15"/>
  <c r="GSR62" i="15"/>
  <c r="GSS62" i="15"/>
  <c r="GST62" i="15"/>
  <c r="GSU62" i="15"/>
  <c r="GSV62" i="15"/>
  <c r="GSW62" i="15"/>
  <c r="GSX62" i="15"/>
  <c r="GSY62" i="15"/>
  <c r="GSZ62" i="15"/>
  <c r="GTA62" i="15"/>
  <c r="GTB62" i="15"/>
  <c r="GTC62" i="15"/>
  <c r="GTD62" i="15"/>
  <c r="GTE62" i="15"/>
  <c r="GTF62" i="15"/>
  <c r="GTG62" i="15"/>
  <c r="GTH62" i="15"/>
  <c r="GTI62" i="15"/>
  <c r="GTJ62" i="15"/>
  <c r="GTK62" i="15"/>
  <c r="GTL62" i="15"/>
  <c r="GTM62" i="15"/>
  <c r="GTN62" i="15"/>
  <c r="GTO62" i="15"/>
  <c r="GTP62" i="15"/>
  <c r="GTQ62" i="15"/>
  <c r="GTR62" i="15"/>
  <c r="GTS62" i="15"/>
  <c r="GTT62" i="15"/>
  <c r="GTU62" i="15"/>
  <c r="GTV62" i="15"/>
  <c r="GTW62" i="15"/>
  <c r="GTX62" i="15"/>
  <c r="GTY62" i="15"/>
  <c r="GTZ62" i="15"/>
  <c r="GUA62" i="15"/>
  <c r="GUB62" i="15"/>
  <c r="GUC62" i="15"/>
  <c r="GUD62" i="15"/>
  <c r="GUE62" i="15"/>
  <c r="GUF62" i="15"/>
  <c r="GUG62" i="15"/>
  <c r="GUH62" i="15"/>
  <c r="GUI62" i="15"/>
  <c r="GUJ62" i="15"/>
  <c r="GUK62" i="15"/>
  <c r="GUL62" i="15"/>
  <c r="GUM62" i="15"/>
  <c r="GUN62" i="15"/>
  <c r="GUO62" i="15"/>
  <c r="GUP62" i="15"/>
  <c r="GUQ62" i="15"/>
  <c r="GUR62" i="15"/>
  <c r="GUS62" i="15"/>
  <c r="GUT62" i="15"/>
  <c r="GUU62" i="15"/>
  <c r="GUV62" i="15"/>
  <c r="GUW62" i="15"/>
  <c r="GUX62" i="15"/>
  <c r="GUY62" i="15"/>
  <c r="GUZ62" i="15"/>
  <c r="GVA62" i="15"/>
  <c r="GVB62" i="15"/>
  <c r="GVC62" i="15"/>
  <c r="GVD62" i="15"/>
  <c r="GVE62" i="15"/>
  <c r="GVF62" i="15"/>
  <c r="GVG62" i="15"/>
  <c r="GVH62" i="15"/>
  <c r="GVI62" i="15"/>
  <c r="GVJ62" i="15"/>
  <c r="GVK62" i="15"/>
  <c r="GVL62" i="15"/>
  <c r="GVM62" i="15"/>
  <c r="GVN62" i="15"/>
  <c r="GVO62" i="15"/>
  <c r="GVP62" i="15"/>
  <c r="GVQ62" i="15"/>
  <c r="GVR62" i="15"/>
  <c r="GVS62" i="15"/>
  <c r="GVT62" i="15"/>
  <c r="GVU62" i="15"/>
  <c r="GVV62" i="15"/>
  <c r="GVW62" i="15"/>
  <c r="GVX62" i="15"/>
  <c r="GVY62" i="15"/>
  <c r="GVZ62" i="15"/>
  <c r="GWA62" i="15"/>
  <c r="GWB62" i="15"/>
  <c r="GWC62" i="15"/>
  <c r="GWD62" i="15"/>
  <c r="GWE62" i="15"/>
  <c r="GWF62" i="15"/>
  <c r="GWG62" i="15"/>
  <c r="GWH62" i="15"/>
  <c r="GWI62" i="15"/>
  <c r="GWJ62" i="15"/>
  <c r="GWK62" i="15"/>
  <c r="GWL62" i="15"/>
  <c r="GWM62" i="15"/>
  <c r="GWN62" i="15"/>
  <c r="GWO62" i="15"/>
  <c r="GWP62" i="15"/>
  <c r="GWQ62" i="15"/>
  <c r="GWR62" i="15"/>
  <c r="GWS62" i="15"/>
  <c r="GWT62" i="15"/>
  <c r="GWU62" i="15"/>
  <c r="GWV62" i="15"/>
  <c r="GWW62" i="15"/>
  <c r="GWX62" i="15"/>
  <c r="GWY62" i="15"/>
  <c r="GWZ62" i="15"/>
  <c r="GXA62" i="15"/>
  <c r="GXB62" i="15"/>
  <c r="GXC62" i="15"/>
  <c r="GXD62" i="15"/>
  <c r="GXE62" i="15"/>
  <c r="GXF62" i="15"/>
  <c r="GXG62" i="15"/>
  <c r="GXH62" i="15"/>
  <c r="GXI62" i="15"/>
  <c r="GXJ62" i="15"/>
  <c r="GXK62" i="15"/>
  <c r="GXL62" i="15"/>
  <c r="GXM62" i="15"/>
  <c r="GXN62" i="15"/>
  <c r="GXO62" i="15"/>
  <c r="GXP62" i="15"/>
  <c r="GXQ62" i="15"/>
  <c r="GXR62" i="15"/>
  <c r="GXS62" i="15"/>
  <c r="GXT62" i="15"/>
  <c r="GXU62" i="15"/>
  <c r="GXV62" i="15"/>
  <c r="GXW62" i="15"/>
  <c r="GXX62" i="15"/>
  <c r="GXY62" i="15"/>
  <c r="GXZ62" i="15"/>
  <c r="GYA62" i="15"/>
  <c r="GYB62" i="15"/>
  <c r="GYC62" i="15"/>
  <c r="GYD62" i="15"/>
  <c r="GYE62" i="15"/>
  <c r="GYF62" i="15"/>
  <c r="GYG62" i="15"/>
  <c r="GYH62" i="15"/>
  <c r="GYI62" i="15"/>
  <c r="GYJ62" i="15"/>
  <c r="GYK62" i="15"/>
  <c r="GYL62" i="15"/>
  <c r="GYM62" i="15"/>
  <c r="GYN62" i="15"/>
  <c r="GYO62" i="15"/>
  <c r="GYP62" i="15"/>
  <c r="GYQ62" i="15"/>
  <c r="GYR62" i="15"/>
  <c r="GYS62" i="15"/>
  <c r="GYT62" i="15"/>
  <c r="GYU62" i="15"/>
  <c r="GYV62" i="15"/>
  <c r="GYW62" i="15"/>
  <c r="GYX62" i="15"/>
  <c r="GYY62" i="15"/>
  <c r="GYZ62" i="15"/>
  <c r="GZA62" i="15"/>
  <c r="GZB62" i="15"/>
  <c r="GZC62" i="15"/>
  <c r="GZD62" i="15"/>
  <c r="GZE62" i="15"/>
  <c r="GZF62" i="15"/>
  <c r="GZG62" i="15"/>
  <c r="GZH62" i="15"/>
  <c r="GZI62" i="15"/>
  <c r="GZJ62" i="15"/>
  <c r="GZK62" i="15"/>
  <c r="GZL62" i="15"/>
  <c r="GZM62" i="15"/>
  <c r="GZN62" i="15"/>
  <c r="GZO62" i="15"/>
  <c r="GZP62" i="15"/>
  <c r="GZQ62" i="15"/>
  <c r="GZR62" i="15"/>
  <c r="GZS62" i="15"/>
  <c r="GZT62" i="15"/>
  <c r="GZU62" i="15"/>
  <c r="GZV62" i="15"/>
  <c r="GZW62" i="15"/>
  <c r="GZX62" i="15"/>
  <c r="GZY62" i="15"/>
  <c r="GZZ62" i="15"/>
  <c r="HAA62" i="15"/>
  <c r="HAB62" i="15"/>
  <c r="HAC62" i="15"/>
  <c r="HAD62" i="15"/>
  <c r="HAE62" i="15"/>
  <c r="HAF62" i="15"/>
  <c r="HAG62" i="15"/>
  <c r="HAH62" i="15"/>
  <c r="HAI62" i="15"/>
  <c r="HAJ62" i="15"/>
  <c r="HAK62" i="15"/>
  <c r="HAL62" i="15"/>
  <c r="HAM62" i="15"/>
  <c r="HAN62" i="15"/>
  <c r="HAO62" i="15"/>
  <c r="HAP62" i="15"/>
  <c r="HAQ62" i="15"/>
  <c r="HAR62" i="15"/>
  <c r="HAS62" i="15"/>
  <c r="HAT62" i="15"/>
  <c r="HAU62" i="15"/>
  <c r="HAV62" i="15"/>
  <c r="HAW62" i="15"/>
  <c r="HAX62" i="15"/>
  <c r="HAY62" i="15"/>
  <c r="HAZ62" i="15"/>
  <c r="HBA62" i="15"/>
  <c r="HBB62" i="15"/>
  <c r="HBC62" i="15"/>
  <c r="HBD62" i="15"/>
  <c r="HBE62" i="15"/>
  <c r="HBF62" i="15"/>
  <c r="HBG62" i="15"/>
  <c r="HBH62" i="15"/>
  <c r="HBI62" i="15"/>
  <c r="HBJ62" i="15"/>
  <c r="HBK62" i="15"/>
  <c r="HBL62" i="15"/>
  <c r="HBM62" i="15"/>
  <c r="HBN62" i="15"/>
  <c r="HBO62" i="15"/>
  <c r="HBP62" i="15"/>
  <c r="HBQ62" i="15"/>
  <c r="HBR62" i="15"/>
  <c r="HBS62" i="15"/>
  <c r="HBT62" i="15"/>
  <c r="HBU62" i="15"/>
  <c r="HBV62" i="15"/>
  <c r="HBW62" i="15"/>
  <c r="HBX62" i="15"/>
  <c r="HBY62" i="15"/>
  <c r="HBZ62" i="15"/>
  <c r="HCA62" i="15"/>
  <c r="HCB62" i="15"/>
  <c r="HCC62" i="15"/>
  <c r="HCD62" i="15"/>
  <c r="HCE62" i="15"/>
  <c r="HCF62" i="15"/>
  <c r="HCG62" i="15"/>
  <c r="HCH62" i="15"/>
  <c r="HCI62" i="15"/>
  <c r="HCJ62" i="15"/>
  <c r="HCK62" i="15"/>
  <c r="HCL62" i="15"/>
  <c r="HCM62" i="15"/>
  <c r="HCN62" i="15"/>
  <c r="HCO62" i="15"/>
  <c r="HCP62" i="15"/>
  <c r="HCQ62" i="15"/>
  <c r="HCR62" i="15"/>
  <c r="HCS62" i="15"/>
  <c r="HCT62" i="15"/>
  <c r="HCU62" i="15"/>
  <c r="HCV62" i="15"/>
  <c r="HCW62" i="15"/>
  <c r="HCX62" i="15"/>
  <c r="HCY62" i="15"/>
  <c r="HCZ62" i="15"/>
  <c r="HDA62" i="15"/>
  <c r="HDB62" i="15"/>
  <c r="HDC62" i="15"/>
  <c r="HDD62" i="15"/>
  <c r="HDE62" i="15"/>
  <c r="HDF62" i="15"/>
  <c r="HDG62" i="15"/>
  <c r="HDH62" i="15"/>
  <c r="HDI62" i="15"/>
  <c r="HDJ62" i="15"/>
  <c r="HDK62" i="15"/>
  <c r="HDL62" i="15"/>
  <c r="HDM62" i="15"/>
  <c r="HDN62" i="15"/>
  <c r="HDO62" i="15"/>
  <c r="HDP62" i="15"/>
  <c r="HDQ62" i="15"/>
  <c r="HDR62" i="15"/>
  <c r="HDS62" i="15"/>
  <c r="HDT62" i="15"/>
  <c r="HDU62" i="15"/>
  <c r="HDV62" i="15"/>
  <c r="HDW62" i="15"/>
  <c r="HDX62" i="15"/>
  <c r="HDY62" i="15"/>
  <c r="HDZ62" i="15"/>
  <c r="HEA62" i="15"/>
  <c r="HEB62" i="15"/>
  <c r="HEC62" i="15"/>
  <c r="HED62" i="15"/>
  <c r="HEE62" i="15"/>
  <c r="HEF62" i="15"/>
  <c r="HEG62" i="15"/>
  <c r="HEH62" i="15"/>
  <c r="HEI62" i="15"/>
  <c r="HEJ62" i="15"/>
  <c r="HEK62" i="15"/>
  <c r="HEL62" i="15"/>
  <c r="HEM62" i="15"/>
  <c r="HEN62" i="15"/>
  <c r="HEO62" i="15"/>
  <c r="HEP62" i="15"/>
  <c r="HEQ62" i="15"/>
  <c r="HER62" i="15"/>
  <c r="HES62" i="15"/>
  <c r="HET62" i="15"/>
  <c r="HEU62" i="15"/>
  <c r="HEV62" i="15"/>
  <c r="HEW62" i="15"/>
  <c r="HEX62" i="15"/>
  <c r="HEY62" i="15"/>
  <c r="HEZ62" i="15"/>
  <c r="HFA62" i="15"/>
  <c r="HFB62" i="15"/>
  <c r="HFC62" i="15"/>
  <c r="HFD62" i="15"/>
  <c r="HFE62" i="15"/>
  <c r="HFF62" i="15"/>
  <c r="HFG62" i="15"/>
  <c r="HFH62" i="15"/>
  <c r="HFI62" i="15"/>
  <c r="HFJ62" i="15"/>
  <c r="HFK62" i="15"/>
  <c r="HFL62" i="15"/>
  <c r="HFM62" i="15"/>
  <c r="HFN62" i="15"/>
  <c r="HFO62" i="15"/>
  <c r="HFP62" i="15"/>
  <c r="HFQ62" i="15"/>
  <c r="HFR62" i="15"/>
  <c r="HFS62" i="15"/>
  <c r="HFT62" i="15"/>
  <c r="HFU62" i="15"/>
  <c r="HFV62" i="15"/>
  <c r="HFW62" i="15"/>
  <c r="HFX62" i="15"/>
  <c r="HFY62" i="15"/>
  <c r="HFZ62" i="15"/>
  <c r="HGA62" i="15"/>
  <c r="HGB62" i="15"/>
  <c r="HGC62" i="15"/>
  <c r="HGD62" i="15"/>
  <c r="HGE62" i="15"/>
  <c r="HGF62" i="15"/>
  <c r="HGG62" i="15"/>
  <c r="HGH62" i="15"/>
  <c r="HGI62" i="15"/>
  <c r="HGJ62" i="15"/>
  <c r="HGK62" i="15"/>
  <c r="HGL62" i="15"/>
  <c r="HGM62" i="15"/>
  <c r="HGN62" i="15"/>
  <c r="HGO62" i="15"/>
  <c r="HGP62" i="15"/>
  <c r="HGQ62" i="15"/>
  <c r="HGR62" i="15"/>
  <c r="HGS62" i="15"/>
  <c r="HGT62" i="15"/>
  <c r="HGU62" i="15"/>
  <c r="HGV62" i="15"/>
  <c r="HGW62" i="15"/>
  <c r="HGX62" i="15"/>
  <c r="HGY62" i="15"/>
  <c r="HGZ62" i="15"/>
  <c r="HHA62" i="15"/>
  <c r="HHB62" i="15"/>
  <c r="HHC62" i="15"/>
  <c r="HHD62" i="15"/>
  <c r="HHE62" i="15"/>
  <c r="HHF62" i="15"/>
  <c r="HHG62" i="15"/>
  <c r="HHH62" i="15"/>
  <c r="HHI62" i="15"/>
  <c r="HHJ62" i="15"/>
  <c r="HHK62" i="15"/>
  <c r="HHL62" i="15"/>
  <c r="HHM62" i="15"/>
  <c r="HHN62" i="15"/>
  <c r="HHO62" i="15"/>
  <c r="HHP62" i="15"/>
  <c r="HHQ62" i="15"/>
  <c r="HHR62" i="15"/>
  <c r="HHS62" i="15"/>
  <c r="HHT62" i="15"/>
  <c r="HHU62" i="15"/>
  <c r="HHV62" i="15"/>
  <c r="HHW62" i="15"/>
  <c r="HHX62" i="15"/>
  <c r="HHY62" i="15"/>
  <c r="HHZ62" i="15"/>
  <c r="HIA62" i="15"/>
  <c r="HIB62" i="15"/>
  <c r="HIC62" i="15"/>
  <c r="HID62" i="15"/>
  <c r="HIE62" i="15"/>
  <c r="HIF62" i="15"/>
  <c r="HIG62" i="15"/>
  <c r="HIH62" i="15"/>
  <c r="HII62" i="15"/>
  <c r="HIJ62" i="15"/>
  <c r="HIK62" i="15"/>
  <c r="HIL62" i="15"/>
  <c r="HIM62" i="15"/>
  <c r="HIN62" i="15"/>
  <c r="HIO62" i="15"/>
  <c r="HIP62" i="15"/>
  <c r="HIQ62" i="15"/>
  <c r="HIR62" i="15"/>
  <c r="HIS62" i="15"/>
  <c r="HIT62" i="15"/>
  <c r="HIU62" i="15"/>
  <c r="HIV62" i="15"/>
  <c r="HIW62" i="15"/>
  <c r="HIX62" i="15"/>
  <c r="HIY62" i="15"/>
  <c r="HIZ62" i="15"/>
  <c r="HJA62" i="15"/>
  <c r="HJB62" i="15"/>
  <c r="HJC62" i="15"/>
  <c r="HJD62" i="15"/>
  <c r="HJE62" i="15"/>
  <c r="HJF62" i="15"/>
  <c r="HJG62" i="15"/>
  <c r="HJH62" i="15"/>
  <c r="HJI62" i="15"/>
  <c r="HJJ62" i="15"/>
  <c r="HJK62" i="15"/>
  <c r="HJL62" i="15"/>
  <c r="HJM62" i="15"/>
  <c r="HJN62" i="15"/>
  <c r="HJO62" i="15"/>
  <c r="HJP62" i="15"/>
  <c r="HJQ62" i="15"/>
  <c r="HJR62" i="15"/>
  <c r="HJS62" i="15"/>
  <c r="HJT62" i="15"/>
  <c r="HJU62" i="15"/>
  <c r="HJV62" i="15"/>
  <c r="HJW62" i="15"/>
  <c r="HJX62" i="15"/>
  <c r="HJY62" i="15"/>
  <c r="HJZ62" i="15"/>
  <c r="HKA62" i="15"/>
  <c r="HKB62" i="15"/>
  <c r="HKC62" i="15"/>
  <c r="HKD62" i="15"/>
  <c r="HKE62" i="15"/>
  <c r="HKF62" i="15"/>
  <c r="HKG62" i="15"/>
  <c r="HKH62" i="15"/>
  <c r="HKI62" i="15"/>
  <c r="HKJ62" i="15"/>
  <c r="HKK62" i="15"/>
  <c r="HKL62" i="15"/>
  <c r="HKM62" i="15"/>
  <c r="HKN62" i="15"/>
  <c r="HKO62" i="15"/>
  <c r="HKP62" i="15"/>
  <c r="HKQ62" i="15"/>
  <c r="HKR62" i="15"/>
  <c r="HKS62" i="15"/>
  <c r="HKT62" i="15"/>
  <c r="HKU62" i="15"/>
  <c r="HKV62" i="15"/>
  <c r="HKW62" i="15"/>
  <c r="HKX62" i="15"/>
  <c r="HKY62" i="15"/>
  <c r="HKZ62" i="15"/>
  <c r="HLA62" i="15"/>
  <c r="HLB62" i="15"/>
  <c r="HLC62" i="15"/>
  <c r="HLD62" i="15"/>
  <c r="HLE62" i="15"/>
  <c r="HLF62" i="15"/>
  <c r="HLG62" i="15"/>
  <c r="HLH62" i="15"/>
  <c r="HLI62" i="15"/>
  <c r="HLJ62" i="15"/>
  <c r="HLK62" i="15"/>
  <c r="HLL62" i="15"/>
  <c r="HLM62" i="15"/>
  <c r="HLN62" i="15"/>
  <c r="HLO62" i="15"/>
  <c r="HLP62" i="15"/>
  <c r="HLQ62" i="15"/>
  <c r="HLR62" i="15"/>
  <c r="HLS62" i="15"/>
  <c r="HLT62" i="15"/>
  <c r="HLU62" i="15"/>
  <c r="HLV62" i="15"/>
  <c r="HLW62" i="15"/>
  <c r="HLX62" i="15"/>
  <c r="HLY62" i="15"/>
  <c r="HLZ62" i="15"/>
  <c r="HMA62" i="15"/>
  <c r="HMB62" i="15"/>
  <c r="HMC62" i="15"/>
  <c r="HMD62" i="15"/>
  <c r="HME62" i="15"/>
  <c r="HMF62" i="15"/>
  <c r="HMG62" i="15"/>
  <c r="HMH62" i="15"/>
  <c r="HMI62" i="15"/>
  <c r="HMJ62" i="15"/>
  <c r="HMK62" i="15"/>
  <c r="HML62" i="15"/>
  <c r="HMM62" i="15"/>
  <c r="HMN62" i="15"/>
  <c r="HMO62" i="15"/>
  <c r="HMP62" i="15"/>
  <c r="HMQ62" i="15"/>
  <c r="HMR62" i="15"/>
  <c r="HMS62" i="15"/>
  <c r="HMT62" i="15"/>
  <c r="HMU62" i="15"/>
  <c r="HMV62" i="15"/>
  <c r="HMW62" i="15"/>
  <c r="HMX62" i="15"/>
  <c r="HMY62" i="15"/>
  <c r="HMZ62" i="15"/>
  <c r="HNA62" i="15"/>
  <c r="HNB62" i="15"/>
  <c r="HNC62" i="15"/>
  <c r="HND62" i="15"/>
  <c r="HNE62" i="15"/>
  <c r="HNF62" i="15"/>
  <c r="HNG62" i="15"/>
  <c r="HNH62" i="15"/>
  <c r="HNI62" i="15"/>
  <c r="HNJ62" i="15"/>
  <c r="HNK62" i="15"/>
  <c r="HNL62" i="15"/>
  <c r="HNM62" i="15"/>
  <c r="HNN62" i="15"/>
  <c r="HNO62" i="15"/>
  <c r="HNP62" i="15"/>
  <c r="HNQ62" i="15"/>
  <c r="HNR62" i="15"/>
  <c r="HNS62" i="15"/>
  <c r="HNT62" i="15"/>
  <c r="HNU62" i="15"/>
  <c r="HNV62" i="15"/>
  <c r="HNW62" i="15"/>
  <c r="HNX62" i="15"/>
  <c r="HNY62" i="15"/>
  <c r="HNZ62" i="15"/>
  <c r="HOA62" i="15"/>
  <c r="HOB62" i="15"/>
  <c r="HOC62" i="15"/>
  <c r="HOD62" i="15"/>
  <c r="HOE62" i="15"/>
  <c r="HOF62" i="15"/>
  <c r="HOG62" i="15"/>
  <c r="HOH62" i="15"/>
  <c r="HOI62" i="15"/>
  <c r="HOJ62" i="15"/>
  <c r="HOK62" i="15"/>
  <c r="HOL62" i="15"/>
  <c r="HOM62" i="15"/>
  <c r="HON62" i="15"/>
  <c r="HOO62" i="15"/>
  <c r="HOP62" i="15"/>
  <c r="HOQ62" i="15"/>
  <c r="HOR62" i="15"/>
  <c r="HOS62" i="15"/>
  <c r="HOT62" i="15"/>
  <c r="HOU62" i="15"/>
  <c r="HOV62" i="15"/>
  <c r="HOW62" i="15"/>
  <c r="HOX62" i="15"/>
  <c r="HOY62" i="15"/>
  <c r="HOZ62" i="15"/>
  <c r="HPA62" i="15"/>
  <c r="HPB62" i="15"/>
  <c r="HPC62" i="15"/>
  <c r="HPD62" i="15"/>
  <c r="HPE62" i="15"/>
  <c r="HPF62" i="15"/>
  <c r="HPG62" i="15"/>
  <c r="HPH62" i="15"/>
  <c r="HPI62" i="15"/>
  <c r="HPJ62" i="15"/>
  <c r="HPK62" i="15"/>
  <c r="HPL62" i="15"/>
  <c r="HPM62" i="15"/>
  <c r="HPN62" i="15"/>
  <c r="HPO62" i="15"/>
  <c r="HPP62" i="15"/>
  <c r="HPQ62" i="15"/>
  <c r="HPR62" i="15"/>
  <c r="HPS62" i="15"/>
  <c r="HPT62" i="15"/>
  <c r="HPU62" i="15"/>
  <c r="HPV62" i="15"/>
  <c r="HPW62" i="15"/>
  <c r="HPX62" i="15"/>
  <c r="HPY62" i="15"/>
  <c r="HPZ62" i="15"/>
  <c r="HQA62" i="15"/>
  <c r="HQB62" i="15"/>
  <c r="HQC62" i="15"/>
  <c r="HQD62" i="15"/>
  <c r="HQE62" i="15"/>
  <c r="HQF62" i="15"/>
  <c r="HQG62" i="15"/>
  <c r="HQH62" i="15"/>
  <c r="HQI62" i="15"/>
  <c r="HQJ62" i="15"/>
  <c r="HQK62" i="15"/>
  <c r="HQL62" i="15"/>
  <c r="HQM62" i="15"/>
  <c r="HQN62" i="15"/>
  <c r="HQO62" i="15"/>
  <c r="HQP62" i="15"/>
  <c r="HQQ62" i="15"/>
  <c r="HQR62" i="15"/>
  <c r="HQS62" i="15"/>
  <c r="HQT62" i="15"/>
  <c r="HQU62" i="15"/>
  <c r="HQV62" i="15"/>
  <c r="HQW62" i="15"/>
  <c r="HQX62" i="15"/>
  <c r="HQY62" i="15"/>
  <c r="HQZ62" i="15"/>
  <c r="HRA62" i="15"/>
  <c r="HRB62" i="15"/>
  <c r="HRC62" i="15"/>
  <c r="HRD62" i="15"/>
  <c r="HRE62" i="15"/>
  <c r="HRF62" i="15"/>
  <c r="HRG62" i="15"/>
  <c r="HRH62" i="15"/>
  <c r="HRI62" i="15"/>
  <c r="HRJ62" i="15"/>
  <c r="HRK62" i="15"/>
  <c r="HRL62" i="15"/>
  <c r="HRM62" i="15"/>
  <c r="HRN62" i="15"/>
  <c r="HRO62" i="15"/>
  <c r="HRP62" i="15"/>
  <c r="HRQ62" i="15"/>
  <c r="HRR62" i="15"/>
  <c r="HRS62" i="15"/>
  <c r="HRT62" i="15"/>
  <c r="HRU62" i="15"/>
  <c r="HRV62" i="15"/>
  <c r="HRW62" i="15"/>
  <c r="HRX62" i="15"/>
  <c r="HRY62" i="15"/>
  <c r="HRZ62" i="15"/>
  <c r="HSA62" i="15"/>
  <c r="HSB62" i="15"/>
  <c r="HSC62" i="15"/>
  <c r="HSD62" i="15"/>
  <c r="HSE62" i="15"/>
  <c r="HSF62" i="15"/>
  <c r="HSG62" i="15"/>
  <c r="HSH62" i="15"/>
  <c r="HSI62" i="15"/>
  <c r="HSJ62" i="15"/>
  <c r="HSK62" i="15"/>
  <c r="HSL62" i="15"/>
  <c r="HSM62" i="15"/>
  <c r="HSN62" i="15"/>
  <c r="HSO62" i="15"/>
  <c r="HSP62" i="15"/>
  <c r="HSQ62" i="15"/>
  <c r="HSR62" i="15"/>
  <c r="HSS62" i="15"/>
  <c r="HST62" i="15"/>
  <c r="HSU62" i="15"/>
  <c r="HSV62" i="15"/>
  <c r="HSW62" i="15"/>
  <c r="HSX62" i="15"/>
  <c r="HSY62" i="15"/>
  <c r="HSZ62" i="15"/>
  <c r="HTA62" i="15"/>
  <c r="HTB62" i="15"/>
  <c r="HTC62" i="15"/>
  <c r="HTD62" i="15"/>
  <c r="HTE62" i="15"/>
  <c r="HTF62" i="15"/>
  <c r="HTG62" i="15"/>
  <c r="HTH62" i="15"/>
  <c r="HTI62" i="15"/>
  <c r="HTJ62" i="15"/>
  <c r="HTK62" i="15"/>
  <c r="HTL62" i="15"/>
  <c r="HTM62" i="15"/>
  <c r="HTN62" i="15"/>
  <c r="HTO62" i="15"/>
  <c r="HTP62" i="15"/>
  <c r="HTQ62" i="15"/>
  <c r="HTR62" i="15"/>
  <c r="HTS62" i="15"/>
  <c r="HTT62" i="15"/>
  <c r="HTU62" i="15"/>
  <c r="HTV62" i="15"/>
  <c r="HTW62" i="15"/>
  <c r="HTX62" i="15"/>
  <c r="HTY62" i="15"/>
  <c r="HTZ62" i="15"/>
  <c r="HUA62" i="15"/>
  <c r="HUB62" i="15"/>
  <c r="HUC62" i="15"/>
  <c r="HUD62" i="15"/>
  <c r="HUE62" i="15"/>
  <c r="HUF62" i="15"/>
  <c r="HUG62" i="15"/>
  <c r="HUH62" i="15"/>
  <c r="HUI62" i="15"/>
  <c r="HUJ62" i="15"/>
  <c r="HUK62" i="15"/>
  <c r="HUL62" i="15"/>
  <c r="HUM62" i="15"/>
  <c r="HUN62" i="15"/>
  <c r="HUO62" i="15"/>
  <c r="HUP62" i="15"/>
  <c r="HUQ62" i="15"/>
  <c r="HUR62" i="15"/>
  <c r="HUS62" i="15"/>
  <c r="HUT62" i="15"/>
  <c r="HUU62" i="15"/>
  <c r="HUV62" i="15"/>
  <c r="HUW62" i="15"/>
  <c r="HUX62" i="15"/>
  <c r="HUY62" i="15"/>
  <c r="HUZ62" i="15"/>
  <c r="HVA62" i="15"/>
  <c r="HVB62" i="15"/>
  <c r="HVC62" i="15"/>
  <c r="HVD62" i="15"/>
  <c r="HVE62" i="15"/>
  <c r="HVF62" i="15"/>
  <c r="HVG62" i="15"/>
  <c r="HVH62" i="15"/>
  <c r="HVI62" i="15"/>
  <c r="HVJ62" i="15"/>
  <c r="HVK62" i="15"/>
  <c r="HVL62" i="15"/>
  <c r="HVM62" i="15"/>
  <c r="HVN62" i="15"/>
  <c r="HVO62" i="15"/>
  <c r="HVP62" i="15"/>
  <c r="HVQ62" i="15"/>
  <c r="HVR62" i="15"/>
  <c r="HVS62" i="15"/>
  <c r="HVT62" i="15"/>
  <c r="HVU62" i="15"/>
  <c r="HVV62" i="15"/>
  <c r="HVW62" i="15"/>
  <c r="HVX62" i="15"/>
  <c r="HVY62" i="15"/>
  <c r="HVZ62" i="15"/>
  <c r="HWA62" i="15"/>
  <c r="HWB62" i="15"/>
  <c r="HWC62" i="15"/>
  <c r="HWD62" i="15"/>
  <c r="HWE62" i="15"/>
  <c r="HWF62" i="15"/>
  <c r="HWG62" i="15"/>
  <c r="HWH62" i="15"/>
  <c r="HWI62" i="15"/>
  <c r="HWJ62" i="15"/>
  <c r="HWK62" i="15"/>
  <c r="HWL62" i="15"/>
  <c r="HWM62" i="15"/>
  <c r="HWN62" i="15"/>
  <c r="HWO62" i="15"/>
  <c r="HWP62" i="15"/>
  <c r="HWQ62" i="15"/>
  <c r="HWR62" i="15"/>
  <c r="HWS62" i="15"/>
  <c r="HWT62" i="15"/>
  <c r="HWU62" i="15"/>
  <c r="HWV62" i="15"/>
  <c r="HWW62" i="15"/>
  <c r="HWX62" i="15"/>
  <c r="HWY62" i="15"/>
  <c r="HWZ62" i="15"/>
  <c r="HXA62" i="15"/>
  <c r="HXB62" i="15"/>
  <c r="HXC62" i="15"/>
  <c r="HXD62" i="15"/>
  <c r="HXE62" i="15"/>
  <c r="HXF62" i="15"/>
  <c r="HXG62" i="15"/>
  <c r="HXH62" i="15"/>
  <c r="HXI62" i="15"/>
  <c r="HXJ62" i="15"/>
  <c r="HXK62" i="15"/>
  <c r="HXL62" i="15"/>
  <c r="HXM62" i="15"/>
  <c r="HXN62" i="15"/>
  <c r="HXO62" i="15"/>
  <c r="HXP62" i="15"/>
  <c r="HXQ62" i="15"/>
  <c r="HXR62" i="15"/>
  <c r="HXS62" i="15"/>
  <c r="HXT62" i="15"/>
  <c r="HXU62" i="15"/>
  <c r="HXV62" i="15"/>
  <c r="HXW62" i="15"/>
  <c r="HXX62" i="15"/>
  <c r="HXY62" i="15"/>
  <c r="HXZ62" i="15"/>
  <c r="HYA62" i="15"/>
  <c r="HYB62" i="15"/>
  <c r="HYC62" i="15"/>
  <c r="HYD62" i="15"/>
  <c r="HYE62" i="15"/>
  <c r="HYF62" i="15"/>
  <c r="HYG62" i="15"/>
  <c r="HYH62" i="15"/>
  <c r="HYI62" i="15"/>
  <c r="HYJ62" i="15"/>
  <c r="HYK62" i="15"/>
  <c r="HYL62" i="15"/>
  <c r="HYM62" i="15"/>
  <c r="HYN62" i="15"/>
  <c r="HYO62" i="15"/>
  <c r="HYP62" i="15"/>
  <c r="HYQ62" i="15"/>
  <c r="HYR62" i="15"/>
  <c r="HYS62" i="15"/>
  <c r="HYT62" i="15"/>
  <c r="HYU62" i="15"/>
  <c r="HYV62" i="15"/>
  <c r="HYW62" i="15"/>
  <c r="HYX62" i="15"/>
  <c r="HYY62" i="15"/>
  <c r="HYZ62" i="15"/>
  <c r="HZA62" i="15"/>
  <c r="HZB62" i="15"/>
  <c r="HZC62" i="15"/>
  <c r="HZD62" i="15"/>
  <c r="HZE62" i="15"/>
  <c r="HZF62" i="15"/>
  <c r="HZG62" i="15"/>
  <c r="HZH62" i="15"/>
  <c r="HZI62" i="15"/>
  <c r="HZJ62" i="15"/>
  <c r="HZK62" i="15"/>
  <c r="HZL62" i="15"/>
  <c r="HZM62" i="15"/>
  <c r="HZN62" i="15"/>
  <c r="HZO62" i="15"/>
  <c r="HZP62" i="15"/>
  <c r="HZQ62" i="15"/>
  <c r="HZR62" i="15"/>
  <c r="HZS62" i="15"/>
  <c r="HZT62" i="15"/>
  <c r="HZU62" i="15"/>
  <c r="HZV62" i="15"/>
  <c r="HZW62" i="15"/>
  <c r="HZX62" i="15"/>
  <c r="HZY62" i="15"/>
  <c r="HZZ62" i="15"/>
  <c r="IAA62" i="15"/>
  <c r="IAB62" i="15"/>
  <c r="IAC62" i="15"/>
  <c r="IAD62" i="15"/>
  <c r="IAE62" i="15"/>
  <c r="IAF62" i="15"/>
  <c r="IAG62" i="15"/>
  <c r="IAH62" i="15"/>
  <c r="IAI62" i="15"/>
  <c r="IAJ62" i="15"/>
  <c r="IAK62" i="15"/>
  <c r="IAL62" i="15"/>
  <c r="IAM62" i="15"/>
  <c r="IAN62" i="15"/>
  <c r="IAO62" i="15"/>
  <c r="IAP62" i="15"/>
  <c r="IAQ62" i="15"/>
  <c r="IAR62" i="15"/>
  <c r="IAS62" i="15"/>
  <c r="IAT62" i="15"/>
  <c r="IAU62" i="15"/>
  <c r="IAV62" i="15"/>
  <c r="IAW62" i="15"/>
  <c r="IAX62" i="15"/>
  <c r="IAY62" i="15"/>
  <c r="IAZ62" i="15"/>
  <c r="IBA62" i="15"/>
  <c r="IBB62" i="15"/>
  <c r="IBC62" i="15"/>
  <c r="IBD62" i="15"/>
  <c r="IBE62" i="15"/>
  <c r="IBF62" i="15"/>
  <c r="IBG62" i="15"/>
  <c r="IBH62" i="15"/>
  <c r="IBI62" i="15"/>
  <c r="IBJ62" i="15"/>
  <c r="IBK62" i="15"/>
  <c r="IBL62" i="15"/>
  <c r="IBM62" i="15"/>
  <c r="IBN62" i="15"/>
  <c r="IBO62" i="15"/>
  <c r="IBP62" i="15"/>
  <c r="IBQ62" i="15"/>
  <c r="IBR62" i="15"/>
  <c r="IBS62" i="15"/>
  <c r="IBT62" i="15"/>
  <c r="IBU62" i="15"/>
  <c r="IBV62" i="15"/>
  <c r="IBW62" i="15"/>
  <c r="IBX62" i="15"/>
  <c r="IBY62" i="15"/>
  <c r="IBZ62" i="15"/>
  <c r="ICA62" i="15"/>
  <c r="ICB62" i="15"/>
  <c r="ICC62" i="15"/>
  <c r="ICD62" i="15"/>
  <c r="ICE62" i="15"/>
  <c r="ICF62" i="15"/>
  <c r="ICG62" i="15"/>
  <c r="ICH62" i="15"/>
  <c r="ICI62" i="15"/>
  <c r="ICJ62" i="15"/>
  <c r="ICK62" i="15"/>
  <c r="ICL62" i="15"/>
  <c r="ICM62" i="15"/>
  <c r="ICN62" i="15"/>
  <c r="ICO62" i="15"/>
  <c r="ICP62" i="15"/>
  <c r="ICQ62" i="15"/>
  <c r="ICR62" i="15"/>
  <c r="ICS62" i="15"/>
  <c r="ICT62" i="15"/>
  <c r="ICU62" i="15"/>
  <c r="ICV62" i="15"/>
  <c r="ICW62" i="15"/>
  <c r="ICX62" i="15"/>
  <c r="ICY62" i="15"/>
  <c r="ICZ62" i="15"/>
  <c r="IDA62" i="15"/>
  <c r="IDB62" i="15"/>
  <c r="IDC62" i="15"/>
  <c r="IDD62" i="15"/>
  <c r="IDE62" i="15"/>
  <c r="IDF62" i="15"/>
  <c r="IDG62" i="15"/>
  <c r="IDH62" i="15"/>
  <c r="IDI62" i="15"/>
  <c r="IDJ62" i="15"/>
  <c r="IDK62" i="15"/>
  <c r="IDL62" i="15"/>
  <c r="IDM62" i="15"/>
  <c r="IDN62" i="15"/>
  <c r="IDO62" i="15"/>
  <c r="IDP62" i="15"/>
  <c r="IDQ62" i="15"/>
  <c r="IDR62" i="15"/>
  <c r="IDS62" i="15"/>
  <c r="IDT62" i="15"/>
  <c r="IDU62" i="15"/>
  <c r="IDV62" i="15"/>
  <c r="IDW62" i="15"/>
  <c r="IDX62" i="15"/>
  <c r="IDY62" i="15"/>
  <c r="IDZ62" i="15"/>
  <c r="IEA62" i="15"/>
  <c r="IEB62" i="15"/>
  <c r="IEC62" i="15"/>
  <c r="IED62" i="15"/>
  <c r="IEE62" i="15"/>
  <c r="IEF62" i="15"/>
  <c r="IEG62" i="15"/>
  <c r="IEH62" i="15"/>
  <c r="IEI62" i="15"/>
  <c r="IEJ62" i="15"/>
  <c r="IEK62" i="15"/>
  <c r="IEL62" i="15"/>
  <c r="IEM62" i="15"/>
  <c r="IEN62" i="15"/>
  <c r="IEO62" i="15"/>
  <c r="IEP62" i="15"/>
  <c r="IEQ62" i="15"/>
  <c r="IER62" i="15"/>
  <c r="IES62" i="15"/>
  <c r="IET62" i="15"/>
  <c r="IEU62" i="15"/>
  <c r="IEV62" i="15"/>
  <c r="IEW62" i="15"/>
  <c r="IEX62" i="15"/>
  <c r="IEY62" i="15"/>
  <c r="IEZ62" i="15"/>
  <c r="IFA62" i="15"/>
  <c r="IFB62" i="15"/>
  <c r="IFC62" i="15"/>
  <c r="IFD62" i="15"/>
  <c r="IFE62" i="15"/>
  <c r="IFF62" i="15"/>
  <c r="IFG62" i="15"/>
  <c r="IFH62" i="15"/>
  <c r="IFI62" i="15"/>
  <c r="IFJ62" i="15"/>
  <c r="IFK62" i="15"/>
  <c r="IFL62" i="15"/>
  <c r="IFM62" i="15"/>
  <c r="IFN62" i="15"/>
  <c r="IFO62" i="15"/>
  <c r="IFP62" i="15"/>
  <c r="IFQ62" i="15"/>
  <c r="IFR62" i="15"/>
  <c r="IFS62" i="15"/>
  <c r="IFT62" i="15"/>
  <c r="IFU62" i="15"/>
  <c r="IFV62" i="15"/>
  <c r="IFW62" i="15"/>
  <c r="IFX62" i="15"/>
  <c r="IFY62" i="15"/>
  <c r="IFZ62" i="15"/>
  <c r="IGA62" i="15"/>
  <c r="IGB62" i="15"/>
  <c r="IGC62" i="15"/>
  <c r="IGD62" i="15"/>
  <c r="IGE62" i="15"/>
  <c r="IGF62" i="15"/>
  <c r="IGG62" i="15"/>
  <c r="IGH62" i="15"/>
  <c r="IGI62" i="15"/>
  <c r="IGJ62" i="15"/>
  <c r="IGK62" i="15"/>
  <c r="IGL62" i="15"/>
  <c r="IGM62" i="15"/>
  <c r="IGN62" i="15"/>
  <c r="IGO62" i="15"/>
  <c r="IGP62" i="15"/>
  <c r="IGQ62" i="15"/>
  <c r="IGR62" i="15"/>
  <c r="IGS62" i="15"/>
  <c r="IGT62" i="15"/>
  <c r="IGU62" i="15"/>
  <c r="IGV62" i="15"/>
  <c r="IGW62" i="15"/>
  <c r="IGX62" i="15"/>
  <c r="IGY62" i="15"/>
  <c r="IGZ62" i="15"/>
  <c r="IHA62" i="15"/>
  <c r="IHB62" i="15"/>
  <c r="IHC62" i="15"/>
  <c r="IHD62" i="15"/>
  <c r="IHE62" i="15"/>
  <c r="IHF62" i="15"/>
  <c r="IHG62" i="15"/>
  <c r="IHH62" i="15"/>
  <c r="IHI62" i="15"/>
  <c r="IHJ62" i="15"/>
  <c r="IHK62" i="15"/>
  <c r="IHL62" i="15"/>
  <c r="IHM62" i="15"/>
  <c r="IHN62" i="15"/>
  <c r="IHO62" i="15"/>
  <c r="IHP62" i="15"/>
  <c r="IHQ62" i="15"/>
  <c r="IHR62" i="15"/>
  <c r="IHS62" i="15"/>
  <c r="IHT62" i="15"/>
  <c r="IHU62" i="15"/>
  <c r="IHV62" i="15"/>
  <c r="IHW62" i="15"/>
  <c r="IHX62" i="15"/>
  <c r="IHY62" i="15"/>
  <c r="IHZ62" i="15"/>
  <c r="IIA62" i="15"/>
  <c r="IIB62" i="15"/>
  <c r="IIC62" i="15"/>
  <c r="IID62" i="15"/>
  <c r="IIE62" i="15"/>
  <c r="IIF62" i="15"/>
  <c r="IIG62" i="15"/>
  <c r="IIH62" i="15"/>
  <c r="III62" i="15"/>
  <c r="IIJ62" i="15"/>
  <c r="IIK62" i="15"/>
  <c r="IIL62" i="15"/>
  <c r="IIM62" i="15"/>
  <c r="IIN62" i="15"/>
  <c r="IIO62" i="15"/>
  <c r="IIP62" i="15"/>
  <c r="IIQ62" i="15"/>
  <c r="IIR62" i="15"/>
  <c r="IIS62" i="15"/>
  <c r="IIT62" i="15"/>
  <c r="IIU62" i="15"/>
  <c r="IIV62" i="15"/>
  <c r="IIW62" i="15"/>
  <c r="IIX62" i="15"/>
  <c r="IIY62" i="15"/>
  <c r="IIZ62" i="15"/>
  <c r="IJA62" i="15"/>
  <c r="IJB62" i="15"/>
  <c r="IJC62" i="15"/>
  <c r="IJD62" i="15"/>
  <c r="IJE62" i="15"/>
  <c r="IJF62" i="15"/>
  <c r="IJG62" i="15"/>
  <c r="IJH62" i="15"/>
  <c r="IJI62" i="15"/>
  <c r="IJJ62" i="15"/>
  <c r="IJK62" i="15"/>
  <c r="IJL62" i="15"/>
  <c r="IJM62" i="15"/>
  <c r="IJN62" i="15"/>
  <c r="IJO62" i="15"/>
  <c r="IJP62" i="15"/>
  <c r="IJQ62" i="15"/>
  <c r="IJR62" i="15"/>
  <c r="IJS62" i="15"/>
  <c r="IJT62" i="15"/>
  <c r="IJU62" i="15"/>
  <c r="IJV62" i="15"/>
  <c r="IJW62" i="15"/>
  <c r="IJX62" i="15"/>
  <c r="IJY62" i="15"/>
  <c r="IJZ62" i="15"/>
  <c r="IKA62" i="15"/>
  <c r="IKB62" i="15"/>
  <c r="IKC62" i="15"/>
  <c r="IKD62" i="15"/>
  <c r="IKE62" i="15"/>
  <c r="IKF62" i="15"/>
  <c r="IKG62" i="15"/>
  <c r="IKH62" i="15"/>
  <c r="IKI62" i="15"/>
  <c r="IKJ62" i="15"/>
  <c r="IKK62" i="15"/>
  <c r="IKL62" i="15"/>
  <c r="IKM62" i="15"/>
  <c r="IKN62" i="15"/>
  <c r="IKO62" i="15"/>
  <c r="IKP62" i="15"/>
  <c r="IKQ62" i="15"/>
  <c r="IKR62" i="15"/>
  <c r="IKS62" i="15"/>
  <c r="IKT62" i="15"/>
  <c r="IKU62" i="15"/>
  <c r="IKV62" i="15"/>
  <c r="IKW62" i="15"/>
  <c r="IKX62" i="15"/>
  <c r="IKY62" i="15"/>
  <c r="IKZ62" i="15"/>
  <c r="ILA62" i="15"/>
  <c r="ILB62" i="15"/>
  <c r="ILC62" i="15"/>
  <c r="ILD62" i="15"/>
  <c r="ILE62" i="15"/>
  <c r="ILF62" i="15"/>
  <c r="ILG62" i="15"/>
  <c r="ILH62" i="15"/>
  <c r="ILI62" i="15"/>
  <c r="ILJ62" i="15"/>
  <c r="ILK62" i="15"/>
  <c r="ILL62" i="15"/>
  <c r="ILM62" i="15"/>
  <c r="ILN62" i="15"/>
  <c r="ILO62" i="15"/>
  <c r="ILP62" i="15"/>
  <c r="ILQ62" i="15"/>
  <c r="ILR62" i="15"/>
  <c r="ILS62" i="15"/>
  <c r="ILT62" i="15"/>
  <c r="ILU62" i="15"/>
  <c r="ILV62" i="15"/>
  <c r="ILW62" i="15"/>
  <c r="ILX62" i="15"/>
  <c r="ILY62" i="15"/>
  <c r="ILZ62" i="15"/>
  <c r="IMA62" i="15"/>
  <c r="IMB62" i="15"/>
  <c r="IMC62" i="15"/>
  <c r="IMD62" i="15"/>
  <c r="IME62" i="15"/>
  <c r="IMF62" i="15"/>
  <c r="IMG62" i="15"/>
  <c r="IMH62" i="15"/>
  <c r="IMI62" i="15"/>
  <c r="IMJ62" i="15"/>
  <c r="IMK62" i="15"/>
  <c r="IML62" i="15"/>
  <c r="IMM62" i="15"/>
  <c r="IMN62" i="15"/>
  <c r="IMO62" i="15"/>
  <c r="IMP62" i="15"/>
  <c r="IMQ62" i="15"/>
  <c r="IMR62" i="15"/>
  <c r="IMS62" i="15"/>
  <c r="IMT62" i="15"/>
  <c r="IMU62" i="15"/>
  <c r="IMV62" i="15"/>
  <c r="IMW62" i="15"/>
  <c r="IMX62" i="15"/>
  <c r="IMY62" i="15"/>
  <c r="IMZ62" i="15"/>
  <c r="INA62" i="15"/>
  <c r="INB62" i="15"/>
  <c r="INC62" i="15"/>
  <c r="IND62" i="15"/>
  <c r="INE62" i="15"/>
  <c r="INF62" i="15"/>
  <c r="ING62" i="15"/>
  <c r="INH62" i="15"/>
  <c r="INI62" i="15"/>
  <c r="INJ62" i="15"/>
  <c r="INK62" i="15"/>
  <c r="INL62" i="15"/>
  <c r="INM62" i="15"/>
  <c r="INN62" i="15"/>
  <c r="INO62" i="15"/>
  <c r="INP62" i="15"/>
  <c r="INQ62" i="15"/>
  <c r="INR62" i="15"/>
  <c r="INS62" i="15"/>
  <c r="INT62" i="15"/>
  <c r="INU62" i="15"/>
  <c r="INV62" i="15"/>
  <c r="INW62" i="15"/>
  <c r="INX62" i="15"/>
  <c r="INY62" i="15"/>
  <c r="INZ62" i="15"/>
  <c r="IOA62" i="15"/>
  <c r="IOB62" i="15"/>
  <c r="IOC62" i="15"/>
  <c r="IOD62" i="15"/>
  <c r="IOE62" i="15"/>
  <c r="IOF62" i="15"/>
  <c r="IOG62" i="15"/>
  <c r="IOH62" i="15"/>
  <c r="IOI62" i="15"/>
  <c r="IOJ62" i="15"/>
  <c r="IOK62" i="15"/>
  <c r="IOL62" i="15"/>
  <c r="IOM62" i="15"/>
  <c r="ION62" i="15"/>
  <c r="IOO62" i="15"/>
  <c r="IOP62" i="15"/>
  <c r="IOQ62" i="15"/>
  <c r="IOR62" i="15"/>
  <c r="IOS62" i="15"/>
  <c r="IOT62" i="15"/>
  <c r="IOU62" i="15"/>
  <c r="IOV62" i="15"/>
  <c r="IOW62" i="15"/>
  <c r="IOX62" i="15"/>
  <c r="IOY62" i="15"/>
  <c r="IOZ62" i="15"/>
  <c r="IPA62" i="15"/>
  <c r="IPB62" i="15"/>
  <c r="IPC62" i="15"/>
  <c r="IPD62" i="15"/>
  <c r="IPE62" i="15"/>
  <c r="IPF62" i="15"/>
  <c r="IPG62" i="15"/>
  <c r="IPH62" i="15"/>
  <c r="IPI62" i="15"/>
  <c r="IPJ62" i="15"/>
  <c r="IPK62" i="15"/>
  <c r="IPL62" i="15"/>
  <c r="IPM62" i="15"/>
  <c r="IPN62" i="15"/>
  <c r="IPO62" i="15"/>
  <c r="IPP62" i="15"/>
  <c r="IPQ62" i="15"/>
  <c r="IPR62" i="15"/>
  <c r="IPS62" i="15"/>
  <c r="IPT62" i="15"/>
  <c r="IPU62" i="15"/>
  <c r="IPV62" i="15"/>
  <c r="IPW62" i="15"/>
  <c r="IPX62" i="15"/>
  <c r="IPY62" i="15"/>
  <c r="IPZ62" i="15"/>
  <c r="IQA62" i="15"/>
  <c r="IQB62" i="15"/>
  <c r="IQC62" i="15"/>
  <c r="IQD62" i="15"/>
  <c r="IQE62" i="15"/>
  <c r="IQF62" i="15"/>
  <c r="IQG62" i="15"/>
  <c r="IQH62" i="15"/>
  <c r="IQI62" i="15"/>
  <c r="IQJ62" i="15"/>
  <c r="IQK62" i="15"/>
  <c r="IQL62" i="15"/>
  <c r="IQM62" i="15"/>
  <c r="IQN62" i="15"/>
  <c r="IQO62" i="15"/>
  <c r="IQP62" i="15"/>
  <c r="IQQ62" i="15"/>
  <c r="IQR62" i="15"/>
  <c r="IQS62" i="15"/>
  <c r="IQT62" i="15"/>
  <c r="IQU62" i="15"/>
  <c r="IQV62" i="15"/>
  <c r="IQW62" i="15"/>
  <c r="IQX62" i="15"/>
  <c r="IQY62" i="15"/>
  <c r="IQZ62" i="15"/>
  <c r="IRA62" i="15"/>
  <c r="IRB62" i="15"/>
  <c r="IRC62" i="15"/>
  <c r="IRD62" i="15"/>
  <c r="IRE62" i="15"/>
  <c r="IRF62" i="15"/>
  <c r="IRG62" i="15"/>
  <c r="IRH62" i="15"/>
  <c r="IRI62" i="15"/>
  <c r="IRJ62" i="15"/>
  <c r="IRK62" i="15"/>
  <c r="IRL62" i="15"/>
  <c r="IRM62" i="15"/>
  <c r="IRN62" i="15"/>
  <c r="IRO62" i="15"/>
  <c r="IRP62" i="15"/>
  <c r="IRQ62" i="15"/>
  <c r="IRR62" i="15"/>
  <c r="IRS62" i="15"/>
  <c r="IRT62" i="15"/>
  <c r="IRU62" i="15"/>
  <c r="IRV62" i="15"/>
  <c r="IRW62" i="15"/>
  <c r="IRX62" i="15"/>
  <c r="IRY62" i="15"/>
  <c r="IRZ62" i="15"/>
  <c r="ISA62" i="15"/>
  <c r="ISB62" i="15"/>
  <c r="ISC62" i="15"/>
  <c r="ISD62" i="15"/>
  <c r="ISE62" i="15"/>
  <c r="ISF62" i="15"/>
  <c r="ISG62" i="15"/>
  <c r="ISH62" i="15"/>
  <c r="ISI62" i="15"/>
  <c r="ISJ62" i="15"/>
  <c r="ISK62" i="15"/>
  <c r="ISL62" i="15"/>
  <c r="ISM62" i="15"/>
  <c r="ISN62" i="15"/>
  <c r="ISO62" i="15"/>
  <c r="ISP62" i="15"/>
  <c r="ISQ62" i="15"/>
  <c r="ISR62" i="15"/>
  <c r="ISS62" i="15"/>
  <c r="IST62" i="15"/>
  <c r="ISU62" i="15"/>
  <c r="ISV62" i="15"/>
  <c r="ISW62" i="15"/>
  <c r="ISX62" i="15"/>
  <c r="ISY62" i="15"/>
  <c r="ISZ62" i="15"/>
  <c r="ITA62" i="15"/>
  <c r="ITB62" i="15"/>
  <c r="ITC62" i="15"/>
  <c r="ITD62" i="15"/>
  <c r="ITE62" i="15"/>
  <c r="ITF62" i="15"/>
  <c r="ITG62" i="15"/>
  <c r="ITH62" i="15"/>
  <c r="ITI62" i="15"/>
  <c r="ITJ62" i="15"/>
  <c r="ITK62" i="15"/>
  <c r="ITL62" i="15"/>
  <c r="ITM62" i="15"/>
  <c r="ITN62" i="15"/>
  <c r="ITO62" i="15"/>
  <c r="ITP62" i="15"/>
  <c r="ITQ62" i="15"/>
  <c r="ITR62" i="15"/>
  <c r="ITS62" i="15"/>
  <c r="ITT62" i="15"/>
  <c r="ITU62" i="15"/>
  <c r="ITV62" i="15"/>
  <c r="ITW62" i="15"/>
  <c r="ITX62" i="15"/>
  <c r="ITY62" i="15"/>
  <c r="ITZ62" i="15"/>
  <c r="IUA62" i="15"/>
  <c r="IUB62" i="15"/>
  <c r="IUC62" i="15"/>
  <c r="IUD62" i="15"/>
  <c r="IUE62" i="15"/>
  <c r="IUF62" i="15"/>
  <c r="IUG62" i="15"/>
  <c r="IUH62" i="15"/>
  <c r="IUI62" i="15"/>
  <c r="IUJ62" i="15"/>
  <c r="IUK62" i="15"/>
  <c r="IUL62" i="15"/>
  <c r="IUM62" i="15"/>
  <c r="IUN62" i="15"/>
  <c r="IUO62" i="15"/>
  <c r="IUP62" i="15"/>
  <c r="IUQ62" i="15"/>
  <c r="IUR62" i="15"/>
  <c r="IUS62" i="15"/>
  <c r="IUT62" i="15"/>
  <c r="IUU62" i="15"/>
  <c r="IUV62" i="15"/>
  <c r="IUW62" i="15"/>
  <c r="IUX62" i="15"/>
  <c r="IUY62" i="15"/>
  <c r="IUZ62" i="15"/>
  <c r="IVA62" i="15"/>
  <c r="IVB62" i="15"/>
  <c r="IVC62" i="15"/>
  <c r="IVD62" i="15"/>
  <c r="IVE62" i="15"/>
  <c r="IVF62" i="15"/>
  <c r="IVG62" i="15"/>
  <c r="IVH62" i="15"/>
  <c r="IVI62" i="15"/>
  <c r="IVJ62" i="15"/>
  <c r="IVK62" i="15"/>
  <c r="IVL62" i="15"/>
  <c r="IVM62" i="15"/>
  <c r="IVN62" i="15"/>
  <c r="IVO62" i="15"/>
  <c r="IVP62" i="15"/>
  <c r="IVQ62" i="15"/>
  <c r="IVR62" i="15"/>
  <c r="IVS62" i="15"/>
  <c r="IVT62" i="15"/>
  <c r="IVU62" i="15"/>
  <c r="IVV62" i="15"/>
  <c r="IVW62" i="15"/>
  <c r="IVX62" i="15"/>
  <c r="IVY62" i="15"/>
  <c r="IVZ62" i="15"/>
  <c r="IWA62" i="15"/>
  <c r="IWB62" i="15"/>
  <c r="IWC62" i="15"/>
  <c r="IWD62" i="15"/>
  <c r="IWE62" i="15"/>
  <c r="IWF62" i="15"/>
  <c r="IWG62" i="15"/>
  <c r="IWH62" i="15"/>
  <c r="IWI62" i="15"/>
  <c r="IWJ62" i="15"/>
  <c r="IWK62" i="15"/>
  <c r="IWL62" i="15"/>
  <c r="IWM62" i="15"/>
  <c r="IWN62" i="15"/>
  <c r="IWO62" i="15"/>
  <c r="IWP62" i="15"/>
  <c r="IWQ62" i="15"/>
  <c r="IWR62" i="15"/>
  <c r="IWS62" i="15"/>
  <c r="IWT62" i="15"/>
  <c r="IWU62" i="15"/>
  <c r="IWV62" i="15"/>
  <c r="IWW62" i="15"/>
  <c r="IWX62" i="15"/>
  <c r="IWY62" i="15"/>
  <c r="IWZ62" i="15"/>
  <c r="IXA62" i="15"/>
  <c r="IXB62" i="15"/>
  <c r="IXC62" i="15"/>
  <c r="IXD62" i="15"/>
  <c r="IXE62" i="15"/>
  <c r="IXF62" i="15"/>
  <c r="IXG62" i="15"/>
  <c r="IXH62" i="15"/>
  <c r="IXI62" i="15"/>
  <c r="IXJ62" i="15"/>
  <c r="IXK62" i="15"/>
  <c r="IXL62" i="15"/>
  <c r="IXM62" i="15"/>
  <c r="IXN62" i="15"/>
  <c r="IXO62" i="15"/>
  <c r="IXP62" i="15"/>
  <c r="IXQ62" i="15"/>
  <c r="IXR62" i="15"/>
  <c r="IXS62" i="15"/>
  <c r="IXT62" i="15"/>
  <c r="IXU62" i="15"/>
  <c r="IXV62" i="15"/>
  <c r="IXW62" i="15"/>
  <c r="IXX62" i="15"/>
  <c r="IXY62" i="15"/>
  <c r="IXZ62" i="15"/>
  <c r="IYA62" i="15"/>
  <c r="IYB62" i="15"/>
  <c r="IYC62" i="15"/>
  <c r="IYD62" i="15"/>
  <c r="IYE62" i="15"/>
  <c r="IYF62" i="15"/>
  <c r="IYG62" i="15"/>
  <c r="IYH62" i="15"/>
  <c r="IYI62" i="15"/>
  <c r="IYJ62" i="15"/>
  <c r="IYK62" i="15"/>
  <c r="IYL62" i="15"/>
  <c r="IYM62" i="15"/>
  <c r="IYN62" i="15"/>
  <c r="IYO62" i="15"/>
  <c r="IYP62" i="15"/>
  <c r="IYQ62" i="15"/>
  <c r="IYR62" i="15"/>
  <c r="IYS62" i="15"/>
  <c r="IYT62" i="15"/>
  <c r="IYU62" i="15"/>
  <c r="IYV62" i="15"/>
  <c r="IYW62" i="15"/>
  <c r="IYX62" i="15"/>
  <c r="IYY62" i="15"/>
  <c r="IYZ62" i="15"/>
  <c r="IZA62" i="15"/>
  <c r="IZB62" i="15"/>
  <c r="IZC62" i="15"/>
  <c r="IZD62" i="15"/>
  <c r="IZE62" i="15"/>
  <c r="IZF62" i="15"/>
  <c r="IZG62" i="15"/>
  <c r="IZH62" i="15"/>
  <c r="IZI62" i="15"/>
  <c r="IZJ62" i="15"/>
  <c r="IZK62" i="15"/>
  <c r="IZL62" i="15"/>
  <c r="IZM62" i="15"/>
  <c r="IZN62" i="15"/>
  <c r="IZO62" i="15"/>
  <c r="IZP62" i="15"/>
  <c r="IZQ62" i="15"/>
  <c r="IZR62" i="15"/>
  <c r="IZS62" i="15"/>
  <c r="IZT62" i="15"/>
  <c r="IZU62" i="15"/>
  <c r="IZV62" i="15"/>
  <c r="IZW62" i="15"/>
  <c r="IZX62" i="15"/>
  <c r="IZY62" i="15"/>
  <c r="IZZ62" i="15"/>
  <c r="JAA62" i="15"/>
  <c r="JAB62" i="15"/>
  <c r="JAC62" i="15"/>
  <c r="JAD62" i="15"/>
  <c r="JAE62" i="15"/>
  <c r="JAF62" i="15"/>
  <c r="JAG62" i="15"/>
  <c r="JAH62" i="15"/>
  <c r="JAI62" i="15"/>
  <c r="JAJ62" i="15"/>
  <c r="JAK62" i="15"/>
  <c r="JAL62" i="15"/>
  <c r="JAM62" i="15"/>
  <c r="JAN62" i="15"/>
  <c r="JAO62" i="15"/>
  <c r="JAP62" i="15"/>
  <c r="JAQ62" i="15"/>
  <c r="JAR62" i="15"/>
  <c r="JAS62" i="15"/>
  <c r="JAT62" i="15"/>
  <c r="JAU62" i="15"/>
  <c r="JAV62" i="15"/>
  <c r="JAW62" i="15"/>
  <c r="JAX62" i="15"/>
  <c r="JAY62" i="15"/>
  <c r="JAZ62" i="15"/>
  <c r="JBA62" i="15"/>
  <c r="JBB62" i="15"/>
  <c r="JBC62" i="15"/>
  <c r="JBD62" i="15"/>
  <c r="JBE62" i="15"/>
  <c r="JBF62" i="15"/>
  <c r="JBG62" i="15"/>
  <c r="JBH62" i="15"/>
  <c r="JBI62" i="15"/>
  <c r="JBJ62" i="15"/>
  <c r="JBK62" i="15"/>
  <c r="JBL62" i="15"/>
  <c r="JBM62" i="15"/>
  <c r="JBN62" i="15"/>
  <c r="JBO62" i="15"/>
  <c r="JBP62" i="15"/>
  <c r="JBQ62" i="15"/>
  <c r="JBR62" i="15"/>
  <c r="JBS62" i="15"/>
  <c r="JBT62" i="15"/>
  <c r="JBU62" i="15"/>
  <c r="JBV62" i="15"/>
  <c r="JBW62" i="15"/>
  <c r="JBX62" i="15"/>
  <c r="JBY62" i="15"/>
  <c r="JBZ62" i="15"/>
  <c r="JCA62" i="15"/>
  <c r="JCB62" i="15"/>
  <c r="JCC62" i="15"/>
  <c r="JCD62" i="15"/>
  <c r="JCE62" i="15"/>
  <c r="JCF62" i="15"/>
  <c r="JCG62" i="15"/>
  <c r="JCH62" i="15"/>
  <c r="JCI62" i="15"/>
  <c r="JCJ62" i="15"/>
  <c r="JCK62" i="15"/>
  <c r="JCL62" i="15"/>
  <c r="JCM62" i="15"/>
  <c r="JCN62" i="15"/>
  <c r="JCO62" i="15"/>
  <c r="JCP62" i="15"/>
  <c r="JCQ62" i="15"/>
  <c r="JCR62" i="15"/>
  <c r="JCS62" i="15"/>
  <c r="JCT62" i="15"/>
  <c r="JCU62" i="15"/>
  <c r="JCV62" i="15"/>
  <c r="JCW62" i="15"/>
  <c r="JCX62" i="15"/>
  <c r="JCY62" i="15"/>
  <c r="JCZ62" i="15"/>
  <c r="JDA62" i="15"/>
  <c r="JDB62" i="15"/>
  <c r="JDC62" i="15"/>
  <c r="JDD62" i="15"/>
  <c r="JDE62" i="15"/>
  <c r="JDF62" i="15"/>
  <c r="JDG62" i="15"/>
  <c r="JDH62" i="15"/>
  <c r="JDI62" i="15"/>
  <c r="JDJ62" i="15"/>
  <c r="JDK62" i="15"/>
  <c r="JDL62" i="15"/>
  <c r="JDM62" i="15"/>
  <c r="JDN62" i="15"/>
  <c r="JDO62" i="15"/>
  <c r="JDP62" i="15"/>
  <c r="JDQ62" i="15"/>
  <c r="JDR62" i="15"/>
  <c r="JDS62" i="15"/>
  <c r="JDT62" i="15"/>
  <c r="JDU62" i="15"/>
  <c r="JDV62" i="15"/>
  <c r="JDW62" i="15"/>
  <c r="JDX62" i="15"/>
  <c r="JDY62" i="15"/>
  <c r="JDZ62" i="15"/>
  <c r="JEA62" i="15"/>
  <c r="JEB62" i="15"/>
  <c r="JEC62" i="15"/>
  <c r="JED62" i="15"/>
  <c r="JEE62" i="15"/>
  <c r="JEF62" i="15"/>
  <c r="JEG62" i="15"/>
  <c r="JEH62" i="15"/>
  <c r="JEI62" i="15"/>
  <c r="JEJ62" i="15"/>
  <c r="JEK62" i="15"/>
  <c r="JEL62" i="15"/>
  <c r="JEM62" i="15"/>
  <c r="JEN62" i="15"/>
  <c r="JEO62" i="15"/>
  <c r="JEP62" i="15"/>
  <c r="JEQ62" i="15"/>
  <c r="JER62" i="15"/>
  <c r="JES62" i="15"/>
  <c r="JET62" i="15"/>
  <c r="JEU62" i="15"/>
  <c r="JEV62" i="15"/>
  <c r="JEW62" i="15"/>
  <c r="JEX62" i="15"/>
  <c r="JEY62" i="15"/>
  <c r="JEZ62" i="15"/>
  <c r="JFA62" i="15"/>
  <c r="JFB62" i="15"/>
  <c r="JFC62" i="15"/>
  <c r="JFD62" i="15"/>
  <c r="JFE62" i="15"/>
  <c r="JFF62" i="15"/>
  <c r="JFG62" i="15"/>
  <c r="JFH62" i="15"/>
  <c r="JFI62" i="15"/>
  <c r="JFJ62" i="15"/>
  <c r="JFK62" i="15"/>
  <c r="JFL62" i="15"/>
  <c r="JFM62" i="15"/>
  <c r="JFN62" i="15"/>
  <c r="JFO62" i="15"/>
  <c r="JFP62" i="15"/>
  <c r="JFQ62" i="15"/>
  <c r="JFR62" i="15"/>
  <c r="JFS62" i="15"/>
  <c r="JFT62" i="15"/>
  <c r="JFU62" i="15"/>
  <c r="JFV62" i="15"/>
  <c r="JFW62" i="15"/>
  <c r="JFX62" i="15"/>
  <c r="JFY62" i="15"/>
  <c r="JFZ62" i="15"/>
  <c r="JGA62" i="15"/>
  <c r="JGB62" i="15"/>
  <c r="JGC62" i="15"/>
  <c r="JGD62" i="15"/>
  <c r="JGE62" i="15"/>
  <c r="JGF62" i="15"/>
  <c r="JGG62" i="15"/>
  <c r="JGH62" i="15"/>
  <c r="JGI62" i="15"/>
  <c r="JGJ62" i="15"/>
  <c r="JGK62" i="15"/>
  <c r="JGL62" i="15"/>
  <c r="JGM62" i="15"/>
  <c r="JGN62" i="15"/>
  <c r="JGO62" i="15"/>
  <c r="JGP62" i="15"/>
  <c r="JGQ62" i="15"/>
  <c r="JGR62" i="15"/>
  <c r="JGS62" i="15"/>
  <c r="JGT62" i="15"/>
  <c r="JGU62" i="15"/>
  <c r="JGV62" i="15"/>
  <c r="JGW62" i="15"/>
  <c r="JGX62" i="15"/>
  <c r="JGY62" i="15"/>
  <c r="JGZ62" i="15"/>
  <c r="JHA62" i="15"/>
  <c r="JHB62" i="15"/>
  <c r="JHC62" i="15"/>
  <c r="JHD62" i="15"/>
  <c r="JHE62" i="15"/>
  <c r="JHF62" i="15"/>
  <c r="JHG62" i="15"/>
  <c r="JHH62" i="15"/>
  <c r="JHI62" i="15"/>
  <c r="JHJ62" i="15"/>
  <c r="JHK62" i="15"/>
  <c r="JHL62" i="15"/>
  <c r="JHM62" i="15"/>
  <c r="JHN62" i="15"/>
  <c r="JHO62" i="15"/>
  <c r="JHP62" i="15"/>
  <c r="JHQ62" i="15"/>
  <c r="JHR62" i="15"/>
  <c r="JHS62" i="15"/>
  <c r="JHT62" i="15"/>
  <c r="JHU62" i="15"/>
  <c r="JHV62" i="15"/>
  <c r="JHW62" i="15"/>
  <c r="JHX62" i="15"/>
  <c r="JHY62" i="15"/>
  <c r="JHZ62" i="15"/>
  <c r="JIA62" i="15"/>
  <c r="JIB62" i="15"/>
  <c r="JIC62" i="15"/>
  <c r="JID62" i="15"/>
  <c r="JIE62" i="15"/>
  <c r="JIF62" i="15"/>
  <c r="JIG62" i="15"/>
  <c r="JIH62" i="15"/>
  <c r="JII62" i="15"/>
  <c r="JIJ62" i="15"/>
  <c r="JIK62" i="15"/>
  <c r="JIL62" i="15"/>
  <c r="JIM62" i="15"/>
  <c r="JIN62" i="15"/>
  <c r="JIO62" i="15"/>
  <c r="JIP62" i="15"/>
  <c r="JIQ62" i="15"/>
  <c r="JIR62" i="15"/>
  <c r="JIS62" i="15"/>
  <c r="JIT62" i="15"/>
  <c r="JIU62" i="15"/>
  <c r="JIV62" i="15"/>
  <c r="JIW62" i="15"/>
  <c r="JIX62" i="15"/>
  <c r="JIY62" i="15"/>
  <c r="JIZ62" i="15"/>
  <c r="JJA62" i="15"/>
  <c r="JJB62" i="15"/>
  <c r="JJC62" i="15"/>
  <c r="JJD62" i="15"/>
  <c r="JJE62" i="15"/>
  <c r="JJF62" i="15"/>
  <c r="JJG62" i="15"/>
  <c r="JJH62" i="15"/>
  <c r="JJI62" i="15"/>
  <c r="JJJ62" i="15"/>
  <c r="JJK62" i="15"/>
  <c r="JJL62" i="15"/>
  <c r="JJM62" i="15"/>
  <c r="JJN62" i="15"/>
  <c r="JJO62" i="15"/>
  <c r="JJP62" i="15"/>
  <c r="JJQ62" i="15"/>
  <c r="JJR62" i="15"/>
  <c r="JJS62" i="15"/>
  <c r="JJT62" i="15"/>
  <c r="JJU62" i="15"/>
  <c r="JJV62" i="15"/>
  <c r="JJW62" i="15"/>
  <c r="JJX62" i="15"/>
  <c r="JJY62" i="15"/>
  <c r="JJZ62" i="15"/>
  <c r="JKA62" i="15"/>
  <c r="JKB62" i="15"/>
  <c r="JKC62" i="15"/>
  <c r="JKD62" i="15"/>
  <c r="JKE62" i="15"/>
  <c r="JKF62" i="15"/>
  <c r="JKG62" i="15"/>
  <c r="JKH62" i="15"/>
  <c r="JKI62" i="15"/>
  <c r="JKJ62" i="15"/>
  <c r="JKK62" i="15"/>
  <c r="JKL62" i="15"/>
  <c r="JKM62" i="15"/>
  <c r="JKN62" i="15"/>
  <c r="JKO62" i="15"/>
  <c r="JKP62" i="15"/>
  <c r="JKQ62" i="15"/>
  <c r="JKR62" i="15"/>
  <c r="JKS62" i="15"/>
  <c r="JKT62" i="15"/>
  <c r="JKU62" i="15"/>
  <c r="JKV62" i="15"/>
  <c r="JKW62" i="15"/>
  <c r="JKX62" i="15"/>
  <c r="JKY62" i="15"/>
  <c r="JKZ62" i="15"/>
  <c r="JLA62" i="15"/>
  <c r="JLB62" i="15"/>
  <c r="JLC62" i="15"/>
  <c r="JLD62" i="15"/>
  <c r="JLE62" i="15"/>
  <c r="JLF62" i="15"/>
  <c r="JLG62" i="15"/>
  <c r="JLH62" i="15"/>
  <c r="JLI62" i="15"/>
  <c r="JLJ62" i="15"/>
  <c r="JLK62" i="15"/>
  <c r="JLL62" i="15"/>
  <c r="JLM62" i="15"/>
  <c r="JLN62" i="15"/>
  <c r="JLO62" i="15"/>
  <c r="JLP62" i="15"/>
  <c r="JLQ62" i="15"/>
  <c r="JLR62" i="15"/>
  <c r="JLS62" i="15"/>
  <c r="JLT62" i="15"/>
  <c r="JLU62" i="15"/>
  <c r="JLV62" i="15"/>
  <c r="JLW62" i="15"/>
  <c r="JLX62" i="15"/>
  <c r="JLY62" i="15"/>
  <c r="JLZ62" i="15"/>
  <c r="JMA62" i="15"/>
  <c r="JMB62" i="15"/>
  <c r="JMC62" i="15"/>
  <c r="JMD62" i="15"/>
  <c r="JME62" i="15"/>
  <c r="JMF62" i="15"/>
  <c r="JMG62" i="15"/>
  <c r="JMH62" i="15"/>
  <c r="JMI62" i="15"/>
  <c r="JMJ62" i="15"/>
  <c r="JMK62" i="15"/>
  <c r="JML62" i="15"/>
  <c r="JMM62" i="15"/>
  <c r="JMN62" i="15"/>
  <c r="JMO62" i="15"/>
  <c r="JMP62" i="15"/>
  <c r="JMQ62" i="15"/>
  <c r="JMR62" i="15"/>
  <c r="JMS62" i="15"/>
  <c r="JMT62" i="15"/>
  <c r="JMU62" i="15"/>
  <c r="JMV62" i="15"/>
  <c r="JMW62" i="15"/>
  <c r="JMX62" i="15"/>
  <c r="JMY62" i="15"/>
  <c r="JMZ62" i="15"/>
  <c r="JNA62" i="15"/>
  <c r="JNB62" i="15"/>
  <c r="JNC62" i="15"/>
  <c r="JND62" i="15"/>
  <c r="JNE62" i="15"/>
  <c r="JNF62" i="15"/>
  <c r="JNG62" i="15"/>
  <c r="JNH62" i="15"/>
  <c r="JNI62" i="15"/>
  <c r="JNJ62" i="15"/>
  <c r="JNK62" i="15"/>
  <c r="JNL62" i="15"/>
  <c r="JNM62" i="15"/>
  <c r="JNN62" i="15"/>
  <c r="JNO62" i="15"/>
  <c r="JNP62" i="15"/>
  <c r="JNQ62" i="15"/>
  <c r="JNR62" i="15"/>
  <c r="JNS62" i="15"/>
  <c r="JNT62" i="15"/>
  <c r="JNU62" i="15"/>
  <c r="JNV62" i="15"/>
  <c r="JNW62" i="15"/>
  <c r="JNX62" i="15"/>
  <c r="JNY62" i="15"/>
  <c r="JNZ62" i="15"/>
  <c r="JOA62" i="15"/>
  <c r="JOB62" i="15"/>
  <c r="JOC62" i="15"/>
  <c r="JOD62" i="15"/>
  <c r="JOE62" i="15"/>
  <c r="JOF62" i="15"/>
  <c r="JOG62" i="15"/>
  <c r="JOH62" i="15"/>
  <c r="JOI62" i="15"/>
  <c r="JOJ62" i="15"/>
  <c r="JOK62" i="15"/>
  <c r="JOL62" i="15"/>
  <c r="JOM62" i="15"/>
  <c r="JON62" i="15"/>
  <c r="JOO62" i="15"/>
  <c r="JOP62" i="15"/>
  <c r="JOQ62" i="15"/>
  <c r="JOR62" i="15"/>
  <c r="JOS62" i="15"/>
  <c r="JOT62" i="15"/>
  <c r="JOU62" i="15"/>
  <c r="JOV62" i="15"/>
  <c r="JOW62" i="15"/>
  <c r="JOX62" i="15"/>
  <c r="JOY62" i="15"/>
  <c r="JOZ62" i="15"/>
  <c r="JPA62" i="15"/>
  <c r="JPB62" i="15"/>
  <c r="JPC62" i="15"/>
  <c r="JPD62" i="15"/>
  <c r="JPE62" i="15"/>
  <c r="JPF62" i="15"/>
  <c r="JPG62" i="15"/>
  <c r="JPH62" i="15"/>
  <c r="JPI62" i="15"/>
  <c r="JPJ62" i="15"/>
  <c r="JPK62" i="15"/>
  <c r="JPL62" i="15"/>
  <c r="JPM62" i="15"/>
  <c r="JPN62" i="15"/>
  <c r="JPO62" i="15"/>
  <c r="JPP62" i="15"/>
  <c r="JPQ62" i="15"/>
  <c r="JPR62" i="15"/>
  <c r="JPS62" i="15"/>
  <c r="JPT62" i="15"/>
  <c r="JPU62" i="15"/>
  <c r="JPV62" i="15"/>
  <c r="JPW62" i="15"/>
  <c r="JPX62" i="15"/>
  <c r="JPY62" i="15"/>
  <c r="JPZ62" i="15"/>
  <c r="JQA62" i="15"/>
  <c r="JQB62" i="15"/>
  <c r="JQC62" i="15"/>
  <c r="JQD62" i="15"/>
  <c r="JQE62" i="15"/>
  <c r="JQF62" i="15"/>
  <c r="JQG62" i="15"/>
  <c r="JQH62" i="15"/>
  <c r="JQI62" i="15"/>
  <c r="JQJ62" i="15"/>
  <c r="JQK62" i="15"/>
  <c r="JQL62" i="15"/>
  <c r="JQM62" i="15"/>
  <c r="JQN62" i="15"/>
  <c r="JQO62" i="15"/>
  <c r="JQP62" i="15"/>
  <c r="JQQ62" i="15"/>
  <c r="JQR62" i="15"/>
  <c r="JQS62" i="15"/>
  <c r="JQT62" i="15"/>
  <c r="JQU62" i="15"/>
  <c r="JQV62" i="15"/>
  <c r="JQW62" i="15"/>
  <c r="JQX62" i="15"/>
  <c r="JQY62" i="15"/>
  <c r="JQZ62" i="15"/>
  <c r="JRA62" i="15"/>
  <c r="JRB62" i="15"/>
  <c r="JRC62" i="15"/>
  <c r="JRD62" i="15"/>
  <c r="JRE62" i="15"/>
  <c r="JRF62" i="15"/>
  <c r="JRG62" i="15"/>
  <c r="JRH62" i="15"/>
  <c r="JRI62" i="15"/>
  <c r="JRJ62" i="15"/>
  <c r="JRK62" i="15"/>
  <c r="JRL62" i="15"/>
  <c r="JRM62" i="15"/>
  <c r="JRN62" i="15"/>
  <c r="JRO62" i="15"/>
  <c r="JRP62" i="15"/>
  <c r="JRQ62" i="15"/>
  <c r="JRR62" i="15"/>
  <c r="JRS62" i="15"/>
  <c r="JRT62" i="15"/>
  <c r="JRU62" i="15"/>
  <c r="JRV62" i="15"/>
  <c r="JRW62" i="15"/>
  <c r="JRX62" i="15"/>
  <c r="JRY62" i="15"/>
  <c r="JRZ62" i="15"/>
  <c r="JSA62" i="15"/>
  <c r="JSB62" i="15"/>
  <c r="JSC62" i="15"/>
  <c r="JSD62" i="15"/>
  <c r="JSE62" i="15"/>
  <c r="JSF62" i="15"/>
  <c r="JSG62" i="15"/>
  <c r="JSH62" i="15"/>
  <c r="JSI62" i="15"/>
  <c r="JSJ62" i="15"/>
  <c r="JSK62" i="15"/>
  <c r="JSL62" i="15"/>
  <c r="JSM62" i="15"/>
  <c r="JSN62" i="15"/>
  <c r="JSO62" i="15"/>
  <c r="JSP62" i="15"/>
  <c r="JSQ62" i="15"/>
  <c r="JSR62" i="15"/>
  <c r="JSS62" i="15"/>
  <c r="JST62" i="15"/>
  <c r="JSU62" i="15"/>
  <c r="JSV62" i="15"/>
  <c r="JSW62" i="15"/>
  <c r="JSX62" i="15"/>
  <c r="JSY62" i="15"/>
  <c r="JSZ62" i="15"/>
  <c r="JTA62" i="15"/>
  <c r="JTB62" i="15"/>
  <c r="JTC62" i="15"/>
  <c r="JTD62" i="15"/>
  <c r="JTE62" i="15"/>
  <c r="JTF62" i="15"/>
  <c r="JTG62" i="15"/>
  <c r="JTH62" i="15"/>
  <c r="JTI62" i="15"/>
  <c r="JTJ62" i="15"/>
  <c r="JTK62" i="15"/>
  <c r="JTL62" i="15"/>
  <c r="JTM62" i="15"/>
  <c r="JTN62" i="15"/>
  <c r="JTO62" i="15"/>
  <c r="JTP62" i="15"/>
  <c r="JTQ62" i="15"/>
  <c r="JTR62" i="15"/>
  <c r="JTS62" i="15"/>
  <c r="JTT62" i="15"/>
  <c r="JTU62" i="15"/>
  <c r="JTV62" i="15"/>
  <c r="JTW62" i="15"/>
  <c r="JTX62" i="15"/>
  <c r="JTY62" i="15"/>
  <c r="JTZ62" i="15"/>
  <c r="JUA62" i="15"/>
  <c r="JUB62" i="15"/>
  <c r="JUC62" i="15"/>
  <c r="JUD62" i="15"/>
  <c r="JUE62" i="15"/>
  <c r="JUF62" i="15"/>
  <c r="JUG62" i="15"/>
  <c r="JUH62" i="15"/>
  <c r="JUI62" i="15"/>
  <c r="JUJ62" i="15"/>
  <c r="JUK62" i="15"/>
  <c r="JUL62" i="15"/>
  <c r="JUM62" i="15"/>
  <c r="JUN62" i="15"/>
  <c r="JUO62" i="15"/>
  <c r="JUP62" i="15"/>
  <c r="JUQ62" i="15"/>
  <c r="JUR62" i="15"/>
  <c r="JUS62" i="15"/>
  <c r="JUT62" i="15"/>
  <c r="JUU62" i="15"/>
  <c r="JUV62" i="15"/>
  <c r="JUW62" i="15"/>
  <c r="JUX62" i="15"/>
  <c r="JUY62" i="15"/>
  <c r="JUZ62" i="15"/>
  <c r="JVA62" i="15"/>
  <c r="JVB62" i="15"/>
  <c r="JVC62" i="15"/>
  <c r="JVD62" i="15"/>
  <c r="JVE62" i="15"/>
  <c r="JVF62" i="15"/>
  <c r="JVG62" i="15"/>
  <c r="JVH62" i="15"/>
  <c r="JVI62" i="15"/>
  <c r="JVJ62" i="15"/>
  <c r="JVK62" i="15"/>
  <c r="JVL62" i="15"/>
  <c r="JVM62" i="15"/>
  <c r="JVN62" i="15"/>
  <c r="JVO62" i="15"/>
  <c r="JVP62" i="15"/>
  <c r="JVQ62" i="15"/>
  <c r="JVR62" i="15"/>
  <c r="JVS62" i="15"/>
  <c r="JVT62" i="15"/>
  <c r="JVU62" i="15"/>
  <c r="JVV62" i="15"/>
  <c r="JVW62" i="15"/>
  <c r="JVX62" i="15"/>
  <c r="JVY62" i="15"/>
  <c r="JVZ62" i="15"/>
  <c r="JWA62" i="15"/>
  <c r="JWB62" i="15"/>
  <c r="JWC62" i="15"/>
  <c r="JWD62" i="15"/>
  <c r="JWE62" i="15"/>
  <c r="JWF62" i="15"/>
  <c r="JWG62" i="15"/>
  <c r="JWH62" i="15"/>
  <c r="JWI62" i="15"/>
  <c r="JWJ62" i="15"/>
  <c r="JWK62" i="15"/>
  <c r="JWL62" i="15"/>
  <c r="JWM62" i="15"/>
  <c r="JWN62" i="15"/>
  <c r="JWO62" i="15"/>
  <c r="JWP62" i="15"/>
  <c r="JWQ62" i="15"/>
  <c r="JWR62" i="15"/>
  <c r="JWS62" i="15"/>
  <c r="JWT62" i="15"/>
  <c r="JWU62" i="15"/>
  <c r="JWV62" i="15"/>
  <c r="JWW62" i="15"/>
  <c r="JWX62" i="15"/>
  <c r="JWY62" i="15"/>
  <c r="JWZ62" i="15"/>
  <c r="JXA62" i="15"/>
  <c r="JXB62" i="15"/>
  <c r="JXC62" i="15"/>
  <c r="JXD62" i="15"/>
  <c r="JXE62" i="15"/>
  <c r="JXF62" i="15"/>
  <c r="JXG62" i="15"/>
  <c r="JXH62" i="15"/>
  <c r="JXI62" i="15"/>
  <c r="JXJ62" i="15"/>
  <c r="JXK62" i="15"/>
  <c r="JXL62" i="15"/>
  <c r="JXM62" i="15"/>
  <c r="JXN62" i="15"/>
  <c r="JXO62" i="15"/>
  <c r="JXP62" i="15"/>
  <c r="JXQ62" i="15"/>
  <c r="JXR62" i="15"/>
  <c r="JXS62" i="15"/>
  <c r="JXT62" i="15"/>
  <c r="JXU62" i="15"/>
  <c r="JXV62" i="15"/>
  <c r="JXW62" i="15"/>
  <c r="JXX62" i="15"/>
  <c r="JXY62" i="15"/>
  <c r="JXZ62" i="15"/>
  <c r="JYA62" i="15"/>
  <c r="JYB62" i="15"/>
  <c r="JYC62" i="15"/>
  <c r="JYD62" i="15"/>
  <c r="JYE62" i="15"/>
  <c r="JYF62" i="15"/>
  <c r="JYG62" i="15"/>
  <c r="JYH62" i="15"/>
  <c r="JYI62" i="15"/>
  <c r="JYJ62" i="15"/>
  <c r="JYK62" i="15"/>
  <c r="JYL62" i="15"/>
  <c r="JYM62" i="15"/>
  <c r="JYN62" i="15"/>
  <c r="JYO62" i="15"/>
  <c r="JYP62" i="15"/>
  <c r="JYQ62" i="15"/>
  <c r="JYR62" i="15"/>
  <c r="JYS62" i="15"/>
  <c r="JYT62" i="15"/>
  <c r="JYU62" i="15"/>
  <c r="JYV62" i="15"/>
  <c r="JYW62" i="15"/>
  <c r="JYX62" i="15"/>
  <c r="JYY62" i="15"/>
  <c r="JYZ62" i="15"/>
  <c r="JZA62" i="15"/>
  <c r="JZB62" i="15"/>
  <c r="JZC62" i="15"/>
  <c r="JZD62" i="15"/>
  <c r="JZE62" i="15"/>
  <c r="JZF62" i="15"/>
  <c r="JZG62" i="15"/>
  <c r="JZH62" i="15"/>
  <c r="JZI62" i="15"/>
  <c r="JZJ62" i="15"/>
  <c r="JZK62" i="15"/>
  <c r="JZL62" i="15"/>
  <c r="JZM62" i="15"/>
  <c r="JZN62" i="15"/>
  <c r="JZO62" i="15"/>
  <c r="JZP62" i="15"/>
  <c r="JZQ62" i="15"/>
  <c r="JZR62" i="15"/>
  <c r="JZS62" i="15"/>
  <c r="JZT62" i="15"/>
  <c r="JZU62" i="15"/>
  <c r="JZV62" i="15"/>
  <c r="JZW62" i="15"/>
  <c r="JZX62" i="15"/>
  <c r="JZY62" i="15"/>
  <c r="JZZ62" i="15"/>
  <c r="KAA62" i="15"/>
  <c r="KAB62" i="15"/>
  <c r="KAC62" i="15"/>
  <c r="KAD62" i="15"/>
  <c r="KAE62" i="15"/>
  <c r="KAF62" i="15"/>
  <c r="KAG62" i="15"/>
  <c r="KAH62" i="15"/>
  <c r="KAI62" i="15"/>
  <c r="KAJ62" i="15"/>
  <c r="KAK62" i="15"/>
  <c r="KAL62" i="15"/>
  <c r="KAM62" i="15"/>
  <c r="KAN62" i="15"/>
  <c r="KAO62" i="15"/>
  <c r="KAP62" i="15"/>
  <c r="KAQ62" i="15"/>
  <c r="KAR62" i="15"/>
  <c r="KAS62" i="15"/>
  <c r="KAT62" i="15"/>
  <c r="KAU62" i="15"/>
  <c r="KAV62" i="15"/>
  <c r="KAW62" i="15"/>
  <c r="KAX62" i="15"/>
  <c r="KAY62" i="15"/>
  <c r="KAZ62" i="15"/>
  <c r="KBA62" i="15"/>
  <c r="KBB62" i="15"/>
  <c r="KBC62" i="15"/>
  <c r="KBD62" i="15"/>
  <c r="KBE62" i="15"/>
  <c r="KBF62" i="15"/>
  <c r="KBG62" i="15"/>
  <c r="KBH62" i="15"/>
  <c r="KBI62" i="15"/>
  <c r="KBJ62" i="15"/>
  <c r="KBK62" i="15"/>
  <c r="KBL62" i="15"/>
  <c r="KBM62" i="15"/>
  <c r="KBN62" i="15"/>
  <c r="KBO62" i="15"/>
  <c r="KBP62" i="15"/>
  <c r="KBQ62" i="15"/>
  <c r="KBR62" i="15"/>
  <c r="KBS62" i="15"/>
  <c r="KBT62" i="15"/>
  <c r="KBU62" i="15"/>
  <c r="KBV62" i="15"/>
  <c r="KBW62" i="15"/>
  <c r="KBX62" i="15"/>
  <c r="KBY62" i="15"/>
  <c r="KBZ62" i="15"/>
  <c r="KCA62" i="15"/>
  <c r="KCB62" i="15"/>
  <c r="KCC62" i="15"/>
  <c r="KCD62" i="15"/>
  <c r="KCE62" i="15"/>
  <c r="KCF62" i="15"/>
  <c r="KCG62" i="15"/>
  <c r="KCH62" i="15"/>
  <c r="KCI62" i="15"/>
  <c r="KCJ62" i="15"/>
  <c r="KCK62" i="15"/>
  <c r="KCL62" i="15"/>
  <c r="KCM62" i="15"/>
  <c r="KCN62" i="15"/>
  <c r="KCO62" i="15"/>
  <c r="KCP62" i="15"/>
  <c r="KCQ62" i="15"/>
  <c r="KCR62" i="15"/>
  <c r="KCS62" i="15"/>
  <c r="KCT62" i="15"/>
  <c r="KCU62" i="15"/>
  <c r="KCV62" i="15"/>
  <c r="KCW62" i="15"/>
  <c r="KCX62" i="15"/>
  <c r="KCY62" i="15"/>
  <c r="KCZ62" i="15"/>
  <c r="KDA62" i="15"/>
  <c r="KDB62" i="15"/>
  <c r="KDC62" i="15"/>
  <c r="KDD62" i="15"/>
  <c r="KDE62" i="15"/>
  <c r="KDF62" i="15"/>
  <c r="KDG62" i="15"/>
  <c r="KDH62" i="15"/>
  <c r="KDI62" i="15"/>
  <c r="KDJ62" i="15"/>
  <c r="KDK62" i="15"/>
  <c r="KDL62" i="15"/>
  <c r="KDM62" i="15"/>
  <c r="KDN62" i="15"/>
  <c r="KDO62" i="15"/>
  <c r="KDP62" i="15"/>
  <c r="KDQ62" i="15"/>
  <c r="KDR62" i="15"/>
  <c r="KDS62" i="15"/>
  <c r="KDT62" i="15"/>
  <c r="KDU62" i="15"/>
  <c r="KDV62" i="15"/>
  <c r="KDW62" i="15"/>
  <c r="KDX62" i="15"/>
  <c r="KDY62" i="15"/>
  <c r="KDZ62" i="15"/>
  <c r="KEA62" i="15"/>
  <c r="KEB62" i="15"/>
  <c r="KEC62" i="15"/>
  <c r="KED62" i="15"/>
  <c r="KEE62" i="15"/>
  <c r="KEF62" i="15"/>
  <c r="KEG62" i="15"/>
  <c r="KEH62" i="15"/>
  <c r="KEI62" i="15"/>
  <c r="KEJ62" i="15"/>
  <c r="KEK62" i="15"/>
  <c r="KEL62" i="15"/>
  <c r="KEM62" i="15"/>
  <c r="KEN62" i="15"/>
  <c r="KEO62" i="15"/>
  <c r="KEP62" i="15"/>
  <c r="KEQ62" i="15"/>
  <c r="KER62" i="15"/>
  <c r="KES62" i="15"/>
  <c r="KET62" i="15"/>
  <c r="KEU62" i="15"/>
  <c r="KEV62" i="15"/>
  <c r="KEW62" i="15"/>
  <c r="KEX62" i="15"/>
  <c r="KEY62" i="15"/>
  <c r="KEZ62" i="15"/>
  <c r="KFA62" i="15"/>
  <c r="KFB62" i="15"/>
  <c r="KFC62" i="15"/>
  <c r="KFD62" i="15"/>
  <c r="KFE62" i="15"/>
  <c r="KFF62" i="15"/>
  <c r="KFG62" i="15"/>
  <c r="KFH62" i="15"/>
  <c r="KFI62" i="15"/>
  <c r="KFJ62" i="15"/>
  <c r="KFK62" i="15"/>
  <c r="KFL62" i="15"/>
  <c r="KFM62" i="15"/>
  <c r="KFN62" i="15"/>
  <c r="KFO62" i="15"/>
  <c r="KFP62" i="15"/>
  <c r="KFQ62" i="15"/>
  <c r="KFR62" i="15"/>
  <c r="KFS62" i="15"/>
  <c r="KFT62" i="15"/>
  <c r="KFU62" i="15"/>
  <c r="KFV62" i="15"/>
  <c r="KFW62" i="15"/>
  <c r="KFX62" i="15"/>
  <c r="KFY62" i="15"/>
  <c r="KFZ62" i="15"/>
  <c r="KGA62" i="15"/>
  <c r="KGB62" i="15"/>
  <c r="KGC62" i="15"/>
  <c r="KGD62" i="15"/>
  <c r="KGE62" i="15"/>
  <c r="KGF62" i="15"/>
  <c r="KGG62" i="15"/>
  <c r="KGH62" i="15"/>
  <c r="KGI62" i="15"/>
  <c r="KGJ62" i="15"/>
  <c r="KGK62" i="15"/>
  <c r="KGL62" i="15"/>
  <c r="KGM62" i="15"/>
  <c r="KGN62" i="15"/>
  <c r="KGO62" i="15"/>
  <c r="KGP62" i="15"/>
  <c r="KGQ62" i="15"/>
  <c r="KGR62" i="15"/>
  <c r="KGS62" i="15"/>
  <c r="KGT62" i="15"/>
  <c r="KGU62" i="15"/>
  <c r="KGV62" i="15"/>
  <c r="KGW62" i="15"/>
  <c r="KGX62" i="15"/>
  <c r="KGY62" i="15"/>
  <c r="KGZ62" i="15"/>
  <c r="KHA62" i="15"/>
  <c r="KHB62" i="15"/>
  <c r="KHC62" i="15"/>
  <c r="KHD62" i="15"/>
  <c r="KHE62" i="15"/>
  <c r="KHF62" i="15"/>
  <c r="KHG62" i="15"/>
  <c r="KHH62" i="15"/>
  <c r="KHI62" i="15"/>
  <c r="KHJ62" i="15"/>
  <c r="KHK62" i="15"/>
  <c r="KHL62" i="15"/>
  <c r="KHM62" i="15"/>
  <c r="KHN62" i="15"/>
  <c r="KHO62" i="15"/>
  <c r="KHP62" i="15"/>
  <c r="KHQ62" i="15"/>
  <c r="KHR62" i="15"/>
  <c r="KHS62" i="15"/>
  <c r="KHT62" i="15"/>
  <c r="KHU62" i="15"/>
  <c r="KHV62" i="15"/>
  <c r="KHW62" i="15"/>
  <c r="KHX62" i="15"/>
  <c r="KHY62" i="15"/>
  <c r="KHZ62" i="15"/>
  <c r="KIA62" i="15"/>
  <c r="KIB62" i="15"/>
  <c r="KIC62" i="15"/>
  <c r="KID62" i="15"/>
  <c r="KIE62" i="15"/>
  <c r="KIF62" i="15"/>
  <c r="KIG62" i="15"/>
  <c r="KIH62" i="15"/>
  <c r="KII62" i="15"/>
  <c r="KIJ62" i="15"/>
  <c r="KIK62" i="15"/>
  <c r="KIL62" i="15"/>
  <c r="KIM62" i="15"/>
  <c r="KIN62" i="15"/>
  <c r="KIO62" i="15"/>
  <c r="KIP62" i="15"/>
  <c r="KIQ62" i="15"/>
  <c r="KIR62" i="15"/>
  <c r="KIS62" i="15"/>
  <c r="KIT62" i="15"/>
  <c r="KIU62" i="15"/>
  <c r="KIV62" i="15"/>
  <c r="KIW62" i="15"/>
  <c r="KIX62" i="15"/>
  <c r="KIY62" i="15"/>
  <c r="KIZ62" i="15"/>
  <c r="KJA62" i="15"/>
  <c r="KJB62" i="15"/>
  <c r="KJC62" i="15"/>
  <c r="KJD62" i="15"/>
  <c r="KJE62" i="15"/>
  <c r="KJF62" i="15"/>
  <c r="KJG62" i="15"/>
  <c r="KJH62" i="15"/>
  <c r="KJI62" i="15"/>
  <c r="KJJ62" i="15"/>
  <c r="KJK62" i="15"/>
  <c r="KJL62" i="15"/>
  <c r="KJM62" i="15"/>
  <c r="KJN62" i="15"/>
  <c r="KJO62" i="15"/>
  <c r="KJP62" i="15"/>
  <c r="KJQ62" i="15"/>
  <c r="KJR62" i="15"/>
  <c r="KJS62" i="15"/>
  <c r="KJT62" i="15"/>
  <c r="KJU62" i="15"/>
  <c r="KJV62" i="15"/>
  <c r="KJW62" i="15"/>
  <c r="KJX62" i="15"/>
  <c r="KJY62" i="15"/>
  <c r="KJZ62" i="15"/>
  <c r="KKA62" i="15"/>
  <c r="KKB62" i="15"/>
  <c r="KKC62" i="15"/>
  <c r="KKD62" i="15"/>
  <c r="KKE62" i="15"/>
  <c r="KKF62" i="15"/>
  <c r="KKG62" i="15"/>
  <c r="KKH62" i="15"/>
  <c r="KKI62" i="15"/>
  <c r="KKJ62" i="15"/>
  <c r="KKK62" i="15"/>
  <c r="KKL62" i="15"/>
  <c r="KKM62" i="15"/>
  <c r="KKN62" i="15"/>
  <c r="KKO62" i="15"/>
  <c r="KKP62" i="15"/>
  <c r="KKQ62" i="15"/>
  <c r="KKR62" i="15"/>
  <c r="KKS62" i="15"/>
  <c r="KKT62" i="15"/>
  <c r="KKU62" i="15"/>
  <c r="KKV62" i="15"/>
  <c r="KKW62" i="15"/>
  <c r="KKX62" i="15"/>
  <c r="KKY62" i="15"/>
  <c r="KKZ62" i="15"/>
  <c r="KLA62" i="15"/>
  <c r="KLB62" i="15"/>
  <c r="KLC62" i="15"/>
  <c r="KLD62" i="15"/>
  <c r="KLE62" i="15"/>
  <c r="KLF62" i="15"/>
  <c r="KLG62" i="15"/>
  <c r="KLH62" i="15"/>
  <c r="KLI62" i="15"/>
  <c r="KLJ62" i="15"/>
  <c r="KLK62" i="15"/>
  <c r="KLL62" i="15"/>
  <c r="KLM62" i="15"/>
  <c r="KLN62" i="15"/>
  <c r="KLO62" i="15"/>
  <c r="KLP62" i="15"/>
  <c r="KLQ62" i="15"/>
  <c r="KLR62" i="15"/>
  <c r="KLS62" i="15"/>
  <c r="KLT62" i="15"/>
  <c r="KLU62" i="15"/>
  <c r="KLV62" i="15"/>
  <c r="KLW62" i="15"/>
  <c r="KLX62" i="15"/>
  <c r="KLY62" i="15"/>
  <c r="KLZ62" i="15"/>
  <c r="KMA62" i="15"/>
  <c r="KMB62" i="15"/>
  <c r="KMC62" i="15"/>
  <c r="KMD62" i="15"/>
  <c r="KME62" i="15"/>
  <c r="KMF62" i="15"/>
  <c r="KMG62" i="15"/>
  <c r="KMH62" i="15"/>
  <c r="KMI62" i="15"/>
  <c r="KMJ62" i="15"/>
  <c r="KMK62" i="15"/>
  <c r="KML62" i="15"/>
  <c r="KMM62" i="15"/>
  <c r="KMN62" i="15"/>
  <c r="KMO62" i="15"/>
  <c r="KMP62" i="15"/>
  <c r="KMQ62" i="15"/>
  <c r="KMR62" i="15"/>
  <c r="KMS62" i="15"/>
  <c r="KMT62" i="15"/>
  <c r="KMU62" i="15"/>
  <c r="KMV62" i="15"/>
  <c r="KMW62" i="15"/>
  <c r="KMX62" i="15"/>
  <c r="KMY62" i="15"/>
  <c r="KMZ62" i="15"/>
  <c r="KNA62" i="15"/>
  <c r="KNB62" i="15"/>
  <c r="KNC62" i="15"/>
  <c r="KND62" i="15"/>
  <c r="KNE62" i="15"/>
  <c r="KNF62" i="15"/>
  <c r="KNG62" i="15"/>
  <c r="KNH62" i="15"/>
  <c r="KNI62" i="15"/>
  <c r="KNJ62" i="15"/>
  <c r="KNK62" i="15"/>
  <c r="KNL62" i="15"/>
  <c r="KNM62" i="15"/>
  <c r="KNN62" i="15"/>
  <c r="KNO62" i="15"/>
  <c r="KNP62" i="15"/>
  <c r="KNQ62" i="15"/>
  <c r="KNR62" i="15"/>
  <c r="KNS62" i="15"/>
  <c r="KNT62" i="15"/>
  <c r="KNU62" i="15"/>
  <c r="KNV62" i="15"/>
  <c r="KNW62" i="15"/>
  <c r="KNX62" i="15"/>
  <c r="KNY62" i="15"/>
  <c r="KNZ62" i="15"/>
  <c r="KOA62" i="15"/>
  <c r="KOB62" i="15"/>
  <c r="KOC62" i="15"/>
  <c r="KOD62" i="15"/>
  <c r="KOE62" i="15"/>
  <c r="KOF62" i="15"/>
  <c r="KOG62" i="15"/>
  <c r="KOH62" i="15"/>
  <c r="KOI62" i="15"/>
  <c r="KOJ62" i="15"/>
  <c r="KOK62" i="15"/>
  <c r="KOL62" i="15"/>
  <c r="KOM62" i="15"/>
  <c r="KON62" i="15"/>
  <c r="KOO62" i="15"/>
  <c r="KOP62" i="15"/>
  <c r="KOQ62" i="15"/>
  <c r="KOR62" i="15"/>
  <c r="KOS62" i="15"/>
  <c r="KOT62" i="15"/>
  <c r="KOU62" i="15"/>
  <c r="KOV62" i="15"/>
  <c r="KOW62" i="15"/>
  <c r="KOX62" i="15"/>
  <c r="KOY62" i="15"/>
  <c r="KOZ62" i="15"/>
  <c r="KPA62" i="15"/>
  <c r="KPB62" i="15"/>
  <c r="KPC62" i="15"/>
  <c r="KPD62" i="15"/>
  <c r="KPE62" i="15"/>
  <c r="KPF62" i="15"/>
  <c r="KPG62" i="15"/>
  <c r="KPH62" i="15"/>
  <c r="KPI62" i="15"/>
  <c r="KPJ62" i="15"/>
  <c r="KPK62" i="15"/>
  <c r="KPL62" i="15"/>
  <c r="KPM62" i="15"/>
  <c r="KPN62" i="15"/>
  <c r="KPO62" i="15"/>
  <c r="KPP62" i="15"/>
  <c r="KPQ62" i="15"/>
  <c r="KPR62" i="15"/>
  <c r="KPS62" i="15"/>
  <c r="KPT62" i="15"/>
  <c r="KPU62" i="15"/>
  <c r="KPV62" i="15"/>
  <c r="KPW62" i="15"/>
  <c r="KPX62" i="15"/>
  <c r="KPY62" i="15"/>
  <c r="KPZ62" i="15"/>
  <c r="KQA62" i="15"/>
  <c r="KQB62" i="15"/>
  <c r="KQC62" i="15"/>
  <c r="KQD62" i="15"/>
  <c r="KQE62" i="15"/>
  <c r="KQF62" i="15"/>
  <c r="KQG62" i="15"/>
  <c r="KQH62" i="15"/>
  <c r="KQI62" i="15"/>
  <c r="KQJ62" i="15"/>
  <c r="KQK62" i="15"/>
  <c r="KQL62" i="15"/>
  <c r="KQM62" i="15"/>
  <c r="KQN62" i="15"/>
  <c r="KQO62" i="15"/>
  <c r="KQP62" i="15"/>
  <c r="KQQ62" i="15"/>
  <c r="KQR62" i="15"/>
  <c r="KQS62" i="15"/>
  <c r="KQT62" i="15"/>
  <c r="KQU62" i="15"/>
  <c r="KQV62" i="15"/>
  <c r="KQW62" i="15"/>
  <c r="KQX62" i="15"/>
  <c r="KQY62" i="15"/>
  <c r="KQZ62" i="15"/>
  <c r="KRA62" i="15"/>
  <c r="KRB62" i="15"/>
  <c r="KRC62" i="15"/>
  <c r="KRD62" i="15"/>
  <c r="KRE62" i="15"/>
  <c r="KRF62" i="15"/>
  <c r="KRG62" i="15"/>
  <c r="KRH62" i="15"/>
  <c r="KRI62" i="15"/>
  <c r="KRJ62" i="15"/>
  <c r="KRK62" i="15"/>
  <c r="KRL62" i="15"/>
  <c r="KRM62" i="15"/>
  <c r="KRN62" i="15"/>
  <c r="KRO62" i="15"/>
  <c r="KRP62" i="15"/>
  <c r="KRQ62" i="15"/>
  <c r="KRR62" i="15"/>
  <c r="KRS62" i="15"/>
  <c r="KRT62" i="15"/>
  <c r="KRU62" i="15"/>
  <c r="KRV62" i="15"/>
  <c r="KRW62" i="15"/>
  <c r="KRX62" i="15"/>
  <c r="KRY62" i="15"/>
  <c r="KRZ62" i="15"/>
  <c r="KSA62" i="15"/>
  <c r="KSB62" i="15"/>
  <c r="KSC62" i="15"/>
  <c r="KSD62" i="15"/>
  <c r="KSE62" i="15"/>
  <c r="KSF62" i="15"/>
  <c r="KSG62" i="15"/>
  <c r="KSH62" i="15"/>
  <c r="KSI62" i="15"/>
  <c r="KSJ62" i="15"/>
  <c r="KSK62" i="15"/>
  <c r="KSL62" i="15"/>
  <c r="KSM62" i="15"/>
  <c r="KSN62" i="15"/>
  <c r="KSO62" i="15"/>
  <c r="KSP62" i="15"/>
  <c r="KSQ62" i="15"/>
  <c r="KSR62" i="15"/>
  <c r="KSS62" i="15"/>
  <c r="KST62" i="15"/>
  <c r="KSU62" i="15"/>
  <c r="KSV62" i="15"/>
  <c r="KSW62" i="15"/>
  <c r="KSX62" i="15"/>
  <c r="KSY62" i="15"/>
  <c r="KSZ62" i="15"/>
  <c r="KTA62" i="15"/>
  <c r="KTB62" i="15"/>
  <c r="KTC62" i="15"/>
  <c r="KTD62" i="15"/>
  <c r="KTE62" i="15"/>
  <c r="KTF62" i="15"/>
  <c r="KTG62" i="15"/>
  <c r="KTH62" i="15"/>
  <c r="KTI62" i="15"/>
  <c r="KTJ62" i="15"/>
  <c r="KTK62" i="15"/>
  <c r="KTL62" i="15"/>
  <c r="KTM62" i="15"/>
  <c r="KTN62" i="15"/>
  <c r="KTO62" i="15"/>
  <c r="KTP62" i="15"/>
  <c r="KTQ62" i="15"/>
  <c r="KTR62" i="15"/>
  <c r="KTS62" i="15"/>
  <c r="KTT62" i="15"/>
  <c r="KTU62" i="15"/>
  <c r="KTV62" i="15"/>
  <c r="KTW62" i="15"/>
  <c r="KTX62" i="15"/>
  <c r="KTY62" i="15"/>
  <c r="KTZ62" i="15"/>
  <c r="KUA62" i="15"/>
  <c r="KUB62" i="15"/>
  <c r="KUC62" i="15"/>
  <c r="KUD62" i="15"/>
  <c r="KUE62" i="15"/>
  <c r="KUF62" i="15"/>
  <c r="KUG62" i="15"/>
  <c r="KUH62" i="15"/>
  <c r="KUI62" i="15"/>
  <c r="KUJ62" i="15"/>
  <c r="KUK62" i="15"/>
  <c r="KUL62" i="15"/>
  <c r="KUM62" i="15"/>
  <c r="KUN62" i="15"/>
  <c r="KUO62" i="15"/>
  <c r="KUP62" i="15"/>
  <c r="KUQ62" i="15"/>
  <c r="KUR62" i="15"/>
  <c r="KUS62" i="15"/>
  <c r="KUT62" i="15"/>
  <c r="KUU62" i="15"/>
  <c r="KUV62" i="15"/>
  <c r="KUW62" i="15"/>
  <c r="KUX62" i="15"/>
  <c r="KUY62" i="15"/>
  <c r="KUZ62" i="15"/>
  <c r="KVA62" i="15"/>
  <c r="KVB62" i="15"/>
  <c r="KVC62" i="15"/>
  <c r="KVD62" i="15"/>
  <c r="KVE62" i="15"/>
  <c r="KVF62" i="15"/>
  <c r="KVG62" i="15"/>
  <c r="KVH62" i="15"/>
  <c r="KVI62" i="15"/>
  <c r="KVJ62" i="15"/>
  <c r="KVK62" i="15"/>
  <c r="KVL62" i="15"/>
  <c r="KVM62" i="15"/>
  <c r="KVN62" i="15"/>
  <c r="KVO62" i="15"/>
  <c r="KVP62" i="15"/>
  <c r="KVQ62" i="15"/>
  <c r="KVR62" i="15"/>
  <c r="KVS62" i="15"/>
  <c r="KVT62" i="15"/>
  <c r="KVU62" i="15"/>
  <c r="KVV62" i="15"/>
  <c r="KVW62" i="15"/>
  <c r="KVX62" i="15"/>
  <c r="KVY62" i="15"/>
  <c r="KVZ62" i="15"/>
  <c r="KWA62" i="15"/>
  <c r="KWB62" i="15"/>
  <c r="KWC62" i="15"/>
  <c r="KWD62" i="15"/>
  <c r="KWE62" i="15"/>
  <c r="KWF62" i="15"/>
  <c r="KWG62" i="15"/>
  <c r="KWH62" i="15"/>
  <c r="KWI62" i="15"/>
  <c r="KWJ62" i="15"/>
  <c r="KWK62" i="15"/>
  <c r="KWL62" i="15"/>
  <c r="KWM62" i="15"/>
  <c r="KWN62" i="15"/>
  <c r="KWO62" i="15"/>
  <c r="KWP62" i="15"/>
  <c r="KWQ62" i="15"/>
  <c r="KWR62" i="15"/>
  <c r="KWS62" i="15"/>
  <c r="KWT62" i="15"/>
  <c r="KWU62" i="15"/>
  <c r="KWV62" i="15"/>
  <c r="KWW62" i="15"/>
  <c r="KWX62" i="15"/>
  <c r="KWY62" i="15"/>
  <c r="KWZ62" i="15"/>
  <c r="KXA62" i="15"/>
  <c r="KXB62" i="15"/>
  <c r="KXC62" i="15"/>
  <c r="KXD62" i="15"/>
  <c r="KXE62" i="15"/>
  <c r="KXF62" i="15"/>
  <c r="KXG62" i="15"/>
  <c r="KXH62" i="15"/>
  <c r="KXI62" i="15"/>
  <c r="KXJ62" i="15"/>
  <c r="KXK62" i="15"/>
  <c r="KXL62" i="15"/>
  <c r="KXM62" i="15"/>
  <c r="KXN62" i="15"/>
  <c r="KXO62" i="15"/>
  <c r="KXP62" i="15"/>
  <c r="KXQ62" i="15"/>
  <c r="KXR62" i="15"/>
  <c r="KXS62" i="15"/>
  <c r="KXT62" i="15"/>
  <c r="KXU62" i="15"/>
  <c r="KXV62" i="15"/>
  <c r="KXW62" i="15"/>
  <c r="KXX62" i="15"/>
  <c r="KXY62" i="15"/>
  <c r="KXZ62" i="15"/>
  <c r="KYA62" i="15"/>
  <c r="KYB62" i="15"/>
  <c r="KYC62" i="15"/>
  <c r="KYD62" i="15"/>
  <c r="KYE62" i="15"/>
  <c r="KYF62" i="15"/>
  <c r="KYG62" i="15"/>
  <c r="KYH62" i="15"/>
  <c r="KYI62" i="15"/>
  <c r="KYJ62" i="15"/>
  <c r="KYK62" i="15"/>
  <c r="KYL62" i="15"/>
  <c r="KYM62" i="15"/>
  <c r="KYN62" i="15"/>
  <c r="KYO62" i="15"/>
  <c r="KYP62" i="15"/>
  <c r="KYQ62" i="15"/>
  <c r="KYR62" i="15"/>
  <c r="KYS62" i="15"/>
  <c r="KYT62" i="15"/>
  <c r="KYU62" i="15"/>
  <c r="KYV62" i="15"/>
  <c r="KYW62" i="15"/>
  <c r="KYX62" i="15"/>
  <c r="KYY62" i="15"/>
  <c r="KYZ62" i="15"/>
  <c r="KZA62" i="15"/>
  <c r="KZB62" i="15"/>
  <c r="KZC62" i="15"/>
  <c r="KZD62" i="15"/>
  <c r="KZE62" i="15"/>
  <c r="KZF62" i="15"/>
  <c r="KZG62" i="15"/>
  <c r="KZH62" i="15"/>
  <c r="KZI62" i="15"/>
  <c r="KZJ62" i="15"/>
  <c r="KZK62" i="15"/>
  <c r="KZL62" i="15"/>
  <c r="KZM62" i="15"/>
  <c r="KZN62" i="15"/>
  <c r="KZO62" i="15"/>
  <c r="KZP62" i="15"/>
  <c r="KZQ62" i="15"/>
  <c r="KZR62" i="15"/>
  <c r="KZS62" i="15"/>
  <c r="KZT62" i="15"/>
  <c r="KZU62" i="15"/>
  <c r="KZV62" i="15"/>
  <c r="KZW62" i="15"/>
  <c r="KZX62" i="15"/>
  <c r="KZY62" i="15"/>
  <c r="KZZ62" i="15"/>
  <c r="LAA62" i="15"/>
  <c r="LAB62" i="15"/>
  <c r="LAC62" i="15"/>
  <c r="LAD62" i="15"/>
  <c r="LAE62" i="15"/>
  <c r="LAF62" i="15"/>
  <c r="LAG62" i="15"/>
  <c r="LAH62" i="15"/>
  <c r="LAI62" i="15"/>
  <c r="LAJ62" i="15"/>
  <c r="LAK62" i="15"/>
  <c r="LAL62" i="15"/>
  <c r="LAM62" i="15"/>
  <c r="LAN62" i="15"/>
  <c r="LAO62" i="15"/>
  <c r="LAP62" i="15"/>
  <c r="LAQ62" i="15"/>
  <c r="LAR62" i="15"/>
  <c r="LAS62" i="15"/>
  <c r="LAT62" i="15"/>
  <c r="LAU62" i="15"/>
  <c r="LAV62" i="15"/>
  <c r="LAW62" i="15"/>
  <c r="LAX62" i="15"/>
  <c r="LAY62" i="15"/>
  <c r="LAZ62" i="15"/>
  <c r="LBA62" i="15"/>
  <c r="LBB62" i="15"/>
  <c r="LBC62" i="15"/>
  <c r="LBD62" i="15"/>
  <c r="LBE62" i="15"/>
  <c r="LBF62" i="15"/>
  <c r="LBG62" i="15"/>
  <c r="LBH62" i="15"/>
  <c r="LBI62" i="15"/>
  <c r="LBJ62" i="15"/>
  <c r="LBK62" i="15"/>
  <c r="LBL62" i="15"/>
  <c r="LBM62" i="15"/>
  <c r="LBN62" i="15"/>
  <c r="LBO62" i="15"/>
  <c r="LBP62" i="15"/>
  <c r="LBQ62" i="15"/>
  <c r="LBR62" i="15"/>
  <c r="LBS62" i="15"/>
  <c r="LBT62" i="15"/>
  <c r="LBU62" i="15"/>
  <c r="LBV62" i="15"/>
  <c r="LBW62" i="15"/>
  <c r="LBX62" i="15"/>
  <c r="LBY62" i="15"/>
  <c r="LBZ62" i="15"/>
  <c r="LCA62" i="15"/>
  <c r="LCB62" i="15"/>
  <c r="LCC62" i="15"/>
  <c r="LCD62" i="15"/>
  <c r="LCE62" i="15"/>
  <c r="LCF62" i="15"/>
  <c r="LCG62" i="15"/>
  <c r="LCH62" i="15"/>
  <c r="LCI62" i="15"/>
  <c r="LCJ62" i="15"/>
  <c r="LCK62" i="15"/>
  <c r="LCL62" i="15"/>
  <c r="LCM62" i="15"/>
  <c r="LCN62" i="15"/>
  <c r="LCO62" i="15"/>
  <c r="LCP62" i="15"/>
  <c r="LCQ62" i="15"/>
  <c r="LCR62" i="15"/>
  <c r="LCS62" i="15"/>
  <c r="LCT62" i="15"/>
  <c r="LCU62" i="15"/>
  <c r="LCV62" i="15"/>
  <c r="LCW62" i="15"/>
  <c r="LCX62" i="15"/>
  <c r="LCY62" i="15"/>
  <c r="LCZ62" i="15"/>
  <c r="LDA62" i="15"/>
  <c r="LDB62" i="15"/>
  <c r="LDC62" i="15"/>
  <c r="LDD62" i="15"/>
  <c r="LDE62" i="15"/>
  <c r="LDF62" i="15"/>
  <c r="LDG62" i="15"/>
  <c r="LDH62" i="15"/>
  <c r="LDI62" i="15"/>
  <c r="LDJ62" i="15"/>
  <c r="LDK62" i="15"/>
  <c r="LDL62" i="15"/>
  <c r="LDM62" i="15"/>
  <c r="LDN62" i="15"/>
  <c r="LDO62" i="15"/>
  <c r="LDP62" i="15"/>
  <c r="LDQ62" i="15"/>
  <c r="LDR62" i="15"/>
  <c r="LDS62" i="15"/>
  <c r="LDT62" i="15"/>
  <c r="LDU62" i="15"/>
  <c r="LDV62" i="15"/>
  <c r="LDW62" i="15"/>
  <c r="LDX62" i="15"/>
  <c r="LDY62" i="15"/>
  <c r="LDZ62" i="15"/>
  <c r="LEA62" i="15"/>
  <c r="LEB62" i="15"/>
  <c r="LEC62" i="15"/>
  <c r="LED62" i="15"/>
  <c r="LEE62" i="15"/>
  <c r="LEF62" i="15"/>
  <c r="LEG62" i="15"/>
  <c r="LEH62" i="15"/>
  <c r="LEI62" i="15"/>
  <c r="LEJ62" i="15"/>
  <c r="LEK62" i="15"/>
  <c r="LEL62" i="15"/>
  <c r="LEM62" i="15"/>
  <c r="LEN62" i="15"/>
  <c r="LEO62" i="15"/>
  <c r="LEP62" i="15"/>
  <c r="LEQ62" i="15"/>
  <c r="LER62" i="15"/>
  <c r="LES62" i="15"/>
  <c r="LET62" i="15"/>
  <c r="LEU62" i="15"/>
  <c r="LEV62" i="15"/>
  <c r="LEW62" i="15"/>
  <c r="LEX62" i="15"/>
  <c r="LEY62" i="15"/>
  <c r="LEZ62" i="15"/>
  <c r="LFA62" i="15"/>
  <c r="LFB62" i="15"/>
  <c r="LFC62" i="15"/>
  <c r="LFD62" i="15"/>
  <c r="LFE62" i="15"/>
  <c r="LFF62" i="15"/>
  <c r="LFG62" i="15"/>
  <c r="LFH62" i="15"/>
  <c r="LFI62" i="15"/>
  <c r="LFJ62" i="15"/>
  <c r="LFK62" i="15"/>
  <c r="LFL62" i="15"/>
  <c r="LFM62" i="15"/>
  <c r="LFN62" i="15"/>
  <c r="LFO62" i="15"/>
  <c r="LFP62" i="15"/>
  <c r="LFQ62" i="15"/>
  <c r="LFR62" i="15"/>
  <c r="LFS62" i="15"/>
  <c r="LFT62" i="15"/>
  <c r="LFU62" i="15"/>
  <c r="LFV62" i="15"/>
  <c r="LFW62" i="15"/>
  <c r="LFX62" i="15"/>
  <c r="LFY62" i="15"/>
  <c r="LFZ62" i="15"/>
  <c r="LGA62" i="15"/>
  <c r="LGB62" i="15"/>
  <c r="LGC62" i="15"/>
  <c r="LGD62" i="15"/>
  <c r="LGE62" i="15"/>
  <c r="LGF62" i="15"/>
  <c r="LGG62" i="15"/>
  <c r="LGH62" i="15"/>
  <c r="LGI62" i="15"/>
  <c r="LGJ62" i="15"/>
  <c r="LGK62" i="15"/>
  <c r="LGL62" i="15"/>
  <c r="LGM62" i="15"/>
  <c r="LGN62" i="15"/>
  <c r="LGO62" i="15"/>
  <c r="LGP62" i="15"/>
  <c r="LGQ62" i="15"/>
  <c r="LGR62" i="15"/>
  <c r="LGS62" i="15"/>
  <c r="LGT62" i="15"/>
  <c r="LGU62" i="15"/>
  <c r="LGV62" i="15"/>
  <c r="LGW62" i="15"/>
  <c r="LGX62" i="15"/>
  <c r="LGY62" i="15"/>
  <c r="LGZ62" i="15"/>
  <c r="LHA62" i="15"/>
  <c r="LHB62" i="15"/>
  <c r="LHC62" i="15"/>
  <c r="LHD62" i="15"/>
  <c r="LHE62" i="15"/>
  <c r="LHF62" i="15"/>
  <c r="LHG62" i="15"/>
  <c r="LHH62" i="15"/>
  <c r="LHI62" i="15"/>
  <c r="LHJ62" i="15"/>
  <c r="LHK62" i="15"/>
  <c r="LHL62" i="15"/>
  <c r="LHM62" i="15"/>
  <c r="LHN62" i="15"/>
  <c r="LHO62" i="15"/>
  <c r="LHP62" i="15"/>
  <c r="LHQ62" i="15"/>
  <c r="LHR62" i="15"/>
  <c r="LHS62" i="15"/>
  <c r="LHT62" i="15"/>
  <c r="LHU62" i="15"/>
  <c r="LHV62" i="15"/>
  <c r="LHW62" i="15"/>
  <c r="LHX62" i="15"/>
  <c r="LHY62" i="15"/>
  <c r="LHZ62" i="15"/>
  <c r="LIA62" i="15"/>
  <c r="LIB62" i="15"/>
  <c r="LIC62" i="15"/>
  <c r="LID62" i="15"/>
  <c r="LIE62" i="15"/>
  <c r="LIF62" i="15"/>
  <c r="LIG62" i="15"/>
  <c r="LIH62" i="15"/>
  <c r="LII62" i="15"/>
  <c r="LIJ62" i="15"/>
  <c r="LIK62" i="15"/>
  <c r="LIL62" i="15"/>
  <c r="LIM62" i="15"/>
  <c r="LIN62" i="15"/>
  <c r="LIO62" i="15"/>
  <c r="LIP62" i="15"/>
  <c r="LIQ62" i="15"/>
  <c r="LIR62" i="15"/>
  <c r="LIS62" i="15"/>
  <c r="LIT62" i="15"/>
  <c r="LIU62" i="15"/>
  <c r="LIV62" i="15"/>
  <c r="LIW62" i="15"/>
  <c r="LIX62" i="15"/>
  <c r="LIY62" i="15"/>
  <c r="LIZ62" i="15"/>
  <c r="LJA62" i="15"/>
  <c r="LJB62" i="15"/>
  <c r="LJC62" i="15"/>
  <c r="LJD62" i="15"/>
  <c r="LJE62" i="15"/>
  <c r="LJF62" i="15"/>
  <c r="LJG62" i="15"/>
  <c r="LJH62" i="15"/>
  <c r="LJI62" i="15"/>
  <c r="LJJ62" i="15"/>
  <c r="LJK62" i="15"/>
  <c r="LJL62" i="15"/>
  <c r="LJM62" i="15"/>
  <c r="LJN62" i="15"/>
  <c r="LJO62" i="15"/>
  <c r="LJP62" i="15"/>
  <c r="LJQ62" i="15"/>
  <c r="LJR62" i="15"/>
  <c r="LJS62" i="15"/>
  <c r="LJT62" i="15"/>
  <c r="LJU62" i="15"/>
  <c r="LJV62" i="15"/>
  <c r="LJW62" i="15"/>
  <c r="LJX62" i="15"/>
  <c r="LJY62" i="15"/>
  <c r="LJZ62" i="15"/>
  <c r="LKA62" i="15"/>
  <c r="LKB62" i="15"/>
  <c r="LKC62" i="15"/>
  <c r="LKD62" i="15"/>
  <c r="LKE62" i="15"/>
  <c r="LKF62" i="15"/>
  <c r="LKG62" i="15"/>
  <c r="LKH62" i="15"/>
  <c r="LKI62" i="15"/>
  <c r="LKJ62" i="15"/>
  <c r="LKK62" i="15"/>
  <c r="LKL62" i="15"/>
  <c r="LKM62" i="15"/>
  <c r="LKN62" i="15"/>
  <c r="LKO62" i="15"/>
  <c r="LKP62" i="15"/>
  <c r="LKQ62" i="15"/>
  <c r="LKR62" i="15"/>
  <c r="LKS62" i="15"/>
  <c r="LKT62" i="15"/>
  <c r="LKU62" i="15"/>
  <c r="LKV62" i="15"/>
  <c r="LKW62" i="15"/>
  <c r="LKX62" i="15"/>
  <c r="LKY62" i="15"/>
  <c r="LKZ62" i="15"/>
  <c r="LLA62" i="15"/>
  <c r="LLB62" i="15"/>
  <c r="LLC62" i="15"/>
  <c r="LLD62" i="15"/>
  <c r="LLE62" i="15"/>
  <c r="LLF62" i="15"/>
  <c r="LLG62" i="15"/>
  <c r="LLH62" i="15"/>
  <c r="LLI62" i="15"/>
  <c r="LLJ62" i="15"/>
  <c r="LLK62" i="15"/>
  <c r="LLL62" i="15"/>
  <c r="LLM62" i="15"/>
  <c r="LLN62" i="15"/>
  <c r="LLO62" i="15"/>
  <c r="LLP62" i="15"/>
  <c r="LLQ62" i="15"/>
  <c r="LLR62" i="15"/>
  <c r="LLS62" i="15"/>
  <c r="LLT62" i="15"/>
  <c r="LLU62" i="15"/>
  <c r="LLV62" i="15"/>
  <c r="LLW62" i="15"/>
  <c r="LLX62" i="15"/>
  <c r="LLY62" i="15"/>
  <c r="LLZ62" i="15"/>
  <c r="LMA62" i="15"/>
  <c r="LMB62" i="15"/>
  <c r="LMC62" i="15"/>
  <c r="LMD62" i="15"/>
  <c r="LME62" i="15"/>
  <c r="LMF62" i="15"/>
  <c r="LMG62" i="15"/>
  <c r="LMH62" i="15"/>
  <c r="LMI62" i="15"/>
  <c r="LMJ62" i="15"/>
  <c r="LMK62" i="15"/>
  <c r="LML62" i="15"/>
  <c r="LMM62" i="15"/>
  <c r="LMN62" i="15"/>
  <c r="LMO62" i="15"/>
  <c r="LMP62" i="15"/>
  <c r="LMQ62" i="15"/>
  <c r="LMR62" i="15"/>
  <c r="LMS62" i="15"/>
  <c r="LMT62" i="15"/>
  <c r="LMU62" i="15"/>
  <c r="LMV62" i="15"/>
  <c r="LMW62" i="15"/>
  <c r="LMX62" i="15"/>
  <c r="LMY62" i="15"/>
  <c r="LMZ62" i="15"/>
  <c r="LNA62" i="15"/>
  <c r="LNB62" i="15"/>
  <c r="LNC62" i="15"/>
  <c r="LND62" i="15"/>
  <c r="LNE62" i="15"/>
  <c r="LNF62" i="15"/>
  <c r="LNG62" i="15"/>
  <c r="LNH62" i="15"/>
  <c r="LNI62" i="15"/>
  <c r="LNJ62" i="15"/>
  <c r="LNK62" i="15"/>
  <c r="LNL62" i="15"/>
  <c r="LNM62" i="15"/>
  <c r="LNN62" i="15"/>
  <c r="LNO62" i="15"/>
  <c r="LNP62" i="15"/>
  <c r="LNQ62" i="15"/>
  <c r="LNR62" i="15"/>
  <c r="LNS62" i="15"/>
  <c r="LNT62" i="15"/>
  <c r="LNU62" i="15"/>
  <c r="LNV62" i="15"/>
  <c r="LNW62" i="15"/>
  <c r="LNX62" i="15"/>
  <c r="LNY62" i="15"/>
  <c r="LNZ62" i="15"/>
  <c r="LOA62" i="15"/>
  <c r="LOB62" i="15"/>
  <c r="LOC62" i="15"/>
  <c r="LOD62" i="15"/>
  <c r="LOE62" i="15"/>
  <c r="LOF62" i="15"/>
  <c r="LOG62" i="15"/>
  <c r="LOH62" i="15"/>
  <c r="LOI62" i="15"/>
  <c r="LOJ62" i="15"/>
  <c r="LOK62" i="15"/>
  <c r="LOL62" i="15"/>
  <c r="LOM62" i="15"/>
  <c r="LON62" i="15"/>
  <c r="LOO62" i="15"/>
  <c r="LOP62" i="15"/>
  <c r="LOQ62" i="15"/>
  <c r="LOR62" i="15"/>
  <c r="LOS62" i="15"/>
  <c r="LOT62" i="15"/>
  <c r="LOU62" i="15"/>
  <c r="LOV62" i="15"/>
  <c r="LOW62" i="15"/>
  <c r="LOX62" i="15"/>
  <c r="LOY62" i="15"/>
  <c r="LOZ62" i="15"/>
  <c r="LPA62" i="15"/>
  <c r="LPB62" i="15"/>
  <c r="LPC62" i="15"/>
  <c r="LPD62" i="15"/>
  <c r="LPE62" i="15"/>
  <c r="LPF62" i="15"/>
  <c r="LPG62" i="15"/>
  <c r="LPH62" i="15"/>
  <c r="LPI62" i="15"/>
  <c r="LPJ62" i="15"/>
  <c r="LPK62" i="15"/>
  <c r="LPL62" i="15"/>
  <c r="LPM62" i="15"/>
  <c r="LPN62" i="15"/>
  <c r="LPO62" i="15"/>
  <c r="LPP62" i="15"/>
  <c r="LPQ62" i="15"/>
  <c r="LPR62" i="15"/>
  <c r="LPS62" i="15"/>
  <c r="LPT62" i="15"/>
  <c r="LPU62" i="15"/>
  <c r="LPV62" i="15"/>
  <c r="LPW62" i="15"/>
  <c r="LPX62" i="15"/>
  <c r="LPY62" i="15"/>
  <c r="LPZ62" i="15"/>
  <c r="LQA62" i="15"/>
  <c r="LQB62" i="15"/>
  <c r="LQC62" i="15"/>
  <c r="LQD62" i="15"/>
  <c r="LQE62" i="15"/>
  <c r="LQF62" i="15"/>
  <c r="LQG62" i="15"/>
  <c r="LQH62" i="15"/>
  <c r="LQI62" i="15"/>
  <c r="LQJ62" i="15"/>
  <c r="LQK62" i="15"/>
  <c r="LQL62" i="15"/>
  <c r="LQM62" i="15"/>
  <c r="LQN62" i="15"/>
  <c r="LQO62" i="15"/>
  <c r="LQP62" i="15"/>
  <c r="LQQ62" i="15"/>
  <c r="LQR62" i="15"/>
  <c r="LQS62" i="15"/>
  <c r="LQT62" i="15"/>
  <c r="LQU62" i="15"/>
  <c r="LQV62" i="15"/>
  <c r="LQW62" i="15"/>
  <c r="LQX62" i="15"/>
  <c r="LQY62" i="15"/>
  <c r="LQZ62" i="15"/>
  <c r="LRA62" i="15"/>
  <c r="LRB62" i="15"/>
  <c r="LRC62" i="15"/>
  <c r="LRD62" i="15"/>
  <c r="LRE62" i="15"/>
  <c r="LRF62" i="15"/>
  <c r="LRG62" i="15"/>
  <c r="LRH62" i="15"/>
  <c r="LRI62" i="15"/>
  <c r="LRJ62" i="15"/>
  <c r="LRK62" i="15"/>
  <c r="LRL62" i="15"/>
  <c r="LRM62" i="15"/>
  <c r="LRN62" i="15"/>
  <c r="LRO62" i="15"/>
  <c r="LRP62" i="15"/>
  <c r="LRQ62" i="15"/>
  <c r="LRR62" i="15"/>
  <c r="LRS62" i="15"/>
  <c r="LRT62" i="15"/>
  <c r="LRU62" i="15"/>
  <c r="LRV62" i="15"/>
  <c r="LRW62" i="15"/>
  <c r="LRX62" i="15"/>
  <c r="LRY62" i="15"/>
  <c r="LRZ62" i="15"/>
  <c r="LSA62" i="15"/>
  <c r="LSB62" i="15"/>
  <c r="LSC62" i="15"/>
  <c r="LSD62" i="15"/>
  <c r="LSE62" i="15"/>
  <c r="LSF62" i="15"/>
  <c r="LSG62" i="15"/>
  <c r="LSH62" i="15"/>
  <c r="LSI62" i="15"/>
  <c r="LSJ62" i="15"/>
  <c r="LSK62" i="15"/>
  <c r="LSL62" i="15"/>
  <c r="LSM62" i="15"/>
  <c r="LSN62" i="15"/>
  <c r="LSO62" i="15"/>
  <c r="LSP62" i="15"/>
  <c r="LSQ62" i="15"/>
  <c r="LSR62" i="15"/>
  <c r="LSS62" i="15"/>
  <c r="LST62" i="15"/>
  <c r="LSU62" i="15"/>
  <c r="LSV62" i="15"/>
  <c r="LSW62" i="15"/>
  <c r="LSX62" i="15"/>
  <c r="LSY62" i="15"/>
  <c r="LSZ62" i="15"/>
  <c r="LTA62" i="15"/>
  <c r="LTB62" i="15"/>
  <c r="LTC62" i="15"/>
  <c r="LTD62" i="15"/>
  <c r="LTE62" i="15"/>
  <c r="LTF62" i="15"/>
  <c r="LTG62" i="15"/>
  <c r="LTH62" i="15"/>
  <c r="LTI62" i="15"/>
  <c r="LTJ62" i="15"/>
  <c r="LTK62" i="15"/>
  <c r="LTL62" i="15"/>
  <c r="LTM62" i="15"/>
  <c r="LTN62" i="15"/>
  <c r="LTO62" i="15"/>
  <c r="LTP62" i="15"/>
  <c r="LTQ62" i="15"/>
  <c r="LTR62" i="15"/>
  <c r="LTS62" i="15"/>
  <c r="LTT62" i="15"/>
  <c r="LTU62" i="15"/>
  <c r="LTV62" i="15"/>
  <c r="LTW62" i="15"/>
  <c r="LTX62" i="15"/>
  <c r="LTY62" i="15"/>
  <c r="LTZ62" i="15"/>
  <c r="LUA62" i="15"/>
  <c r="LUB62" i="15"/>
  <c r="LUC62" i="15"/>
  <c r="LUD62" i="15"/>
  <c r="LUE62" i="15"/>
  <c r="LUF62" i="15"/>
  <c r="LUG62" i="15"/>
  <c r="LUH62" i="15"/>
  <c r="LUI62" i="15"/>
  <c r="LUJ62" i="15"/>
  <c r="LUK62" i="15"/>
  <c r="LUL62" i="15"/>
  <c r="LUM62" i="15"/>
  <c r="LUN62" i="15"/>
  <c r="LUO62" i="15"/>
  <c r="LUP62" i="15"/>
  <c r="LUQ62" i="15"/>
  <c r="LUR62" i="15"/>
  <c r="LUS62" i="15"/>
  <c r="LUT62" i="15"/>
  <c r="LUU62" i="15"/>
  <c r="LUV62" i="15"/>
  <c r="LUW62" i="15"/>
  <c r="LUX62" i="15"/>
  <c r="LUY62" i="15"/>
  <c r="LUZ62" i="15"/>
  <c r="LVA62" i="15"/>
  <c r="LVB62" i="15"/>
  <c r="LVC62" i="15"/>
  <c r="LVD62" i="15"/>
  <c r="LVE62" i="15"/>
  <c r="LVF62" i="15"/>
  <c r="LVG62" i="15"/>
  <c r="LVH62" i="15"/>
  <c r="LVI62" i="15"/>
  <c r="LVJ62" i="15"/>
  <c r="LVK62" i="15"/>
  <c r="LVL62" i="15"/>
  <c r="LVM62" i="15"/>
  <c r="LVN62" i="15"/>
  <c r="LVO62" i="15"/>
  <c r="LVP62" i="15"/>
  <c r="LVQ62" i="15"/>
  <c r="LVR62" i="15"/>
  <c r="LVS62" i="15"/>
  <c r="LVT62" i="15"/>
  <c r="LVU62" i="15"/>
  <c r="LVV62" i="15"/>
  <c r="LVW62" i="15"/>
  <c r="LVX62" i="15"/>
  <c r="LVY62" i="15"/>
  <c r="LVZ62" i="15"/>
  <c r="LWA62" i="15"/>
  <c r="LWB62" i="15"/>
  <c r="LWC62" i="15"/>
  <c r="LWD62" i="15"/>
  <c r="LWE62" i="15"/>
  <c r="LWF62" i="15"/>
  <c r="LWG62" i="15"/>
  <c r="LWH62" i="15"/>
  <c r="LWI62" i="15"/>
  <c r="LWJ62" i="15"/>
  <c r="LWK62" i="15"/>
  <c r="LWL62" i="15"/>
  <c r="LWM62" i="15"/>
  <c r="LWN62" i="15"/>
  <c r="LWO62" i="15"/>
  <c r="LWP62" i="15"/>
  <c r="LWQ62" i="15"/>
  <c r="LWR62" i="15"/>
  <c r="LWS62" i="15"/>
  <c r="LWT62" i="15"/>
  <c r="LWU62" i="15"/>
  <c r="LWV62" i="15"/>
  <c r="LWW62" i="15"/>
  <c r="LWX62" i="15"/>
  <c r="LWY62" i="15"/>
  <c r="LWZ62" i="15"/>
  <c r="LXA62" i="15"/>
  <c r="LXB62" i="15"/>
  <c r="LXC62" i="15"/>
  <c r="LXD62" i="15"/>
  <c r="LXE62" i="15"/>
  <c r="LXF62" i="15"/>
  <c r="LXG62" i="15"/>
  <c r="LXH62" i="15"/>
  <c r="LXI62" i="15"/>
  <c r="LXJ62" i="15"/>
  <c r="LXK62" i="15"/>
  <c r="LXL62" i="15"/>
  <c r="LXM62" i="15"/>
  <c r="LXN62" i="15"/>
  <c r="LXO62" i="15"/>
  <c r="LXP62" i="15"/>
  <c r="LXQ62" i="15"/>
  <c r="LXR62" i="15"/>
  <c r="LXS62" i="15"/>
  <c r="LXT62" i="15"/>
  <c r="LXU62" i="15"/>
  <c r="LXV62" i="15"/>
  <c r="LXW62" i="15"/>
  <c r="LXX62" i="15"/>
  <c r="LXY62" i="15"/>
  <c r="LXZ62" i="15"/>
  <c r="LYA62" i="15"/>
  <c r="LYB62" i="15"/>
  <c r="LYC62" i="15"/>
  <c r="LYD62" i="15"/>
  <c r="LYE62" i="15"/>
  <c r="LYF62" i="15"/>
  <c r="LYG62" i="15"/>
  <c r="LYH62" i="15"/>
  <c r="LYI62" i="15"/>
  <c r="LYJ62" i="15"/>
  <c r="LYK62" i="15"/>
  <c r="LYL62" i="15"/>
  <c r="LYM62" i="15"/>
  <c r="LYN62" i="15"/>
  <c r="LYO62" i="15"/>
  <c r="LYP62" i="15"/>
  <c r="LYQ62" i="15"/>
  <c r="LYR62" i="15"/>
  <c r="LYS62" i="15"/>
  <c r="LYT62" i="15"/>
  <c r="LYU62" i="15"/>
  <c r="LYV62" i="15"/>
  <c r="LYW62" i="15"/>
  <c r="LYX62" i="15"/>
  <c r="LYY62" i="15"/>
  <c r="LYZ62" i="15"/>
  <c r="LZA62" i="15"/>
  <c r="LZB62" i="15"/>
  <c r="LZC62" i="15"/>
  <c r="LZD62" i="15"/>
  <c r="LZE62" i="15"/>
  <c r="LZF62" i="15"/>
  <c r="LZG62" i="15"/>
  <c r="LZH62" i="15"/>
  <c r="LZI62" i="15"/>
  <c r="LZJ62" i="15"/>
  <c r="LZK62" i="15"/>
  <c r="LZL62" i="15"/>
  <c r="LZM62" i="15"/>
  <c r="LZN62" i="15"/>
  <c r="LZO62" i="15"/>
  <c r="LZP62" i="15"/>
  <c r="LZQ62" i="15"/>
  <c r="LZR62" i="15"/>
  <c r="LZS62" i="15"/>
  <c r="LZT62" i="15"/>
  <c r="LZU62" i="15"/>
  <c r="LZV62" i="15"/>
  <c r="LZW62" i="15"/>
  <c r="LZX62" i="15"/>
  <c r="LZY62" i="15"/>
  <c r="LZZ62" i="15"/>
  <c r="MAA62" i="15"/>
  <c r="MAB62" i="15"/>
  <c r="MAC62" i="15"/>
  <c r="MAD62" i="15"/>
  <c r="MAE62" i="15"/>
  <c r="MAF62" i="15"/>
  <c r="MAG62" i="15"/>
  <c r="MAH62" i="15"/>
  <c r="MAI62" i="15"/>
  <c r="MAJ62" i="15"/>
  <c r="MAK62" i="15"/>
  <c r="MAL62" i="15"/>
  <c r="MAM62" i="15"/>
  <c r="MAN62" i="15"/>
  <c r="MAO62" i="15"/>
  <c r="MAP62" i="15"/>
  <c r="MAQ62" i="15"/>
  <c r="MAR62" i="15"/>
  <c r="MAS62" i="15"/>
  <c r="MAT62" i="15"/>
  <c r="MAU62" i="15"/>
  <c r="MAV62" i="15"/>
  <c r="MAW62" i="15"/>
  <c r="MAX62" i="15"/>
  <c r="MAY62" i="15"/>
  <c r="MAZ62" i="15"/>
  <c r="MBA62" i="15"/>
  <c r="MBB62" i="15"/>
  <c r="MBC62" i="15"/>
  <c r="MBD62" i="15"/>
  <c r="MBE62" i="15"/>
  <c r="MBF62" i="15"/>
  <c r="MBG62" i="15"/>
  <c r="MBH62" i="15"/>
  <c r="MBI62" i="15"/>
  <c r="MBJ62" i="15"/>
  <c r="MBK62" i="15"/>
  <c r="MBL62" i="15"/>
  <c r="MBM62" i="15"/>
  <c r="MBN62" i="15"/>
  <c r="MBO62" i="15"/>
  <c r="MBP62" i="15"/>
  <c r="MBQ62" i="15"/>
  <c r="MBR62" i="15"/>
  <c r="MBS62" i="15"/>
  <c r="MBT62" i="15"/>
  <c r="MBU62" i="15"/>
  <c r="MBV62" i="15"/>
  <c r="MBW62" i="15"/>
  <c r="MBX62" i="15"/>
  <c r="MBY62" i="15"/>
  <c r="MBZ62" i="15"/>
  <c r="MCA62" i="15"/>
  <c r="MCB62" i="15"/>
  <c r="MCC62" i="15"/>
  <c r="MCD62" i="15"/>
  <c r="MCE62" i="15"/>
  <c r="MCF62" i="15"/>
  <c r="MCG62" i="15"/>
  <c r="MCH62" i="15"/>
  <c r="MCI62" i="15"/>
  <c r="MCJ62" i="15"/>
  <c r="MCK62" i="15"/>
  <c r="MCL62" i="15"/>
  <c r="MCM62" i="15"/>
  <c r="MCN62" i="15"/>
  <c r="MCO62" i="15"/>
  <c r="MCP62" i="15"/>
  <c r="MCQ62" i="15"/>
  <c r="MCR62" i="15"/>
  <c r="MCS62" i="15"/>
  <c r="MCT62" i="15"/>
  <c r="MCU62" i="15"/>
  <c r="MCV62" i="15"/>
  <c r="MCW62" i="15"/>
  <c r="MCX62" i="15"/>
  <c r="MCY62" i="15"/>
  <c r="MCZ62" i="15"/>
  <c r="MDA62" i="15"/>
  <c r="MDB62" i="15"/>
  <c r="MDC62" i="15"/>
  <c r="MDD62" i="15"/>
  <c r="MDE62" i="15"/>
  <c r="MDF62" i="15"/>
  <c r="MDG62" i="15"/>
  <c r="MDH62" i="15"/>
  <c r="MDI62" i="15"/>
  <c r="MDJ62" i="15"/>
  <c r="MDK62" i="15"/>
  <c r="MDL62" i="15"/>
  <c r="MDM62" i="15"/>
  <c r="MDN62" i="15"/>
  <c r="MDO62" i="15"/>
  <c r="MDP62" i="15"/>
  <c r="MDQ62" i="15"/>
  <c r="MDR62" i="15"/>
  <c r="MDS62" i="15"/>
  <c r="MDT62" i="15"/>
  <c r="MDU62" i="15"/>
  <c r="MDV62" i="15"/>
  <c r="MDW62" i="15"/>
  <c r="MDX62" i="15"/>
  <c r="MDY62" i="15"/>
  <c r="MDZ62" i="15"/>
  <c r="MEA62" i="15"/>
  <c r="MEB62" i="15"/>
  <c r="MEC62" i="15"/>
  <c r="MED62" i="15"/>
  <c r="MEE62" i="15"/>
  <c r="MEF62" i="15"/>
  <c r="MEG62" i="15"/>
  <c r="MEH62" i="15"/>
  <c r="MEI62" i="15"/>
  <c r="MEJ62" i="15"/>
  <c r="MEK62" i="15"/>
  <c r="MEL62" i="15"/>
  <c r="MEM62" i="15"/>
  <c r="MEN62" i="15"/>
  <c r="MEO62" i="15"/>
  <c r="MEP62" i="15"/>
  <c r="MEQ62" i="15"/>
  <c r="MER62" i="15"/>
  <c r="MES62" i="15"/>
  <c r="MET62" i="15"/>
  <c r="MEU62" i="15"/>
  <c r="MEV62" i="15"/>
  <c r="MEW62" i="15"/>
  <c r="MEX62" i="15"/>
  <c r="MEY62" i="15"/>
  <c r="MEZ62" i="15"/>
  <c r="MFA62" i="15"/>
  <c r="MFB62" i="15"/>
  <c r="MFC62" i="15"/>
  <c r="MFD62" i="15"/>
  <c r="MFE62" i="15"/>
  <c r="MFF62" i="15"/>
  <c r="MFG62" i="15"/>
  <c r="MFH62" i="15"/>
  <c r="MFI62" i="15"/>
  <c r="MFJ62" i="15"/>
  <c r="MFK62" i="15"/>
  <c r="MFL62" i="15"/>
  <c r="MFM62" i="15"/>
  <c r="MFN62" i="15"/>
  <c r="MFO62" i="15"/>
  <c r="MFP62" i="15"/>
  <c r="MFQ62" i="15"/>
  <c r="MFR62" i="15"/>
  <c r="MFS62" i="15"/>
  <c r="MFT62" i="15"/>
  <c r="MFU62" i="15"/>
  <c r="MFV62" i="15"/>
  <c r="MFW62" i="15"/>
  <c r="MFX62" i="15"/>
  <c r="MFY62" i="15"/>
  <c r="MFZ62" i="15"/>
  <c r="MGA62" i="15"/>
  <c r="MGB62" i="15"/>
  <c r="MGC62" i="15"/>
  <c r="MGD62" i="15"/>
  <c r="MGE62" i="15"/>
  <c r="MGF62" i="15"/>
  <c r="MGG62" i="15"/>
  <c r="MGH62" i="15"/>
  <c r="MGI62" i="15"/>
  <c r="MGJ62" i="15"/>
  <c r="MGK62" i="15"/>
  <c r="MGL62" i="15"/>
  <c r="MGM62" i="15"/>
  <c r="MGN62" i="15"/>
  <c r="MGO62" i="15"/>
  <c r="MGP62" i="15"/>
  <c r="MGQ62" i="15"/>
  <c r="MGR62" i="15"/>
  <c r="MGS62" i="15"/>
  <c r="MGT62" i="15"/>
  <c r="MGU62" i="15"/>
  <c r="MGV62" i="15"/>
  <c r="MGW62" i="15"/>
  <c r="MGX62" i="15"/>
  <c r="MGY62" i="15"/>
  <c r="MGZ62" i="15"/>
  <c r="MHA62" i="15"/>
  <c r="MHB62" i="15"/>
  <c r="MHC62" i="15"/>
  <c r="MHD62" i="15"/>
  <c r="MHE62" i="15"/>
  <c r="MHF62" i="15"/>
  <c r="MHG62" i="15"/>
  <c r="MHH62" i="15"/>
  <c r="MHI62" i="15"/>
  <c r="MHJ62" i="15"/>
  <c r="MHK62" i="15"/>
  <c r="MHL62" i="15"/>
  <c r="MHM62" i="15"/>
  <c r="MHN62" i="15"/>
  <c r="MHO62" i="15"/>
  <c r="MHP62" i="15"/>
  <c r="MHQ62" i="15"/>
  <c r="MHR62" i="15"/>
  <c r="MHS62" i="15"/>
  <c r="MHT62" i="15"/>
  <c r="MHU62" i="15"/>
  <c r="MHV62" i="15"/>
  <c r="MHW62" i="15"/>
  <c r="MHX62" i="15"/>
  <c r="MHY62" i="15"/>
  <c r="MHZ62" i="15"/>
  <c r="MIA62" i="15"/>
  <c r="MIB62" i="15"/>
  <c r="MIC62" i="15"/>
  <c r="MID62" i="15"/>
  <c r="MIE62" i="15"/>
  <c r="MIF62" i="15"/>
  <c r="MIG62" i="15"/>
  <c r="MIH62" i="15"/>
  <c r="MII62" i="15"/>
  <c r="MIJ62" i="15"/>
  <c r="MIK62" i="15"/>
  <c r="MIL62" i="15"/>
  <c r="MIM62" i="15"/>
  <c r="MIN62" i="15"/>
  <c r="MIO62" i="15"/>
  <c r="MIP62" i="15"/>
  <c r="MIQ62" i="15"/>
  <c r="MIR62" i="15"/>
  <c r="MIS62" i="15"/>
  <c r="MIT62" i="15"/>
  <c r="MIU62" i="15"/>
  <c r="MIV62" i="15"/>
  <c r="MIW62" i="15"/>
  <c r="MIX62" i="15"/>
  <c r="MIY62" i="15"/>
  <c r="MIZ62" i="15"/>
  <c r="MJA62" i="15"/>
  <c r="MJB62" i="15"/>
  <c r="MJC62" i="15"/>
  <c r="MJD62" i="15"/>
  <c r="MJE62" i="15"/>
  <c r="MJF62" i="15"/>
  <c r="MJG62" i="15"/>
  <c r="MJH62" i="15"/>
  <c r="MJI62" i="15"/>
  <c r="MJJ62" i="15"/>
  <c r="MJK62" i="15"/>
  <c r="MJL62" i="15"/>
  <c r="MJM62" i="15"/>
  <c r="MJN62" i="15"/>
  <c r="MJO62" i="15"/>
  <c r="MJP62" i="15"/>
  <c r="MJQ62" i="15"/>
  <c r="MJR62" i="15"/>
  <c r="MJS62" i="15"/>
  <c r="MJT62" i="15"/>
  <c r="MJU62" i="15"/>
  <c r="MJV62" i="15"/>
  <c r="MJW62" i="15"/>
  <c r="MJX62" i="15"/>
  <c r="MJY62" i="15"/>
  <c r="MJZ62" i="15"/>
  <c r="MKA62" i="15"/>
  <c r="MKB62" i="15"/>
  <c r="MKC62" i="15"/>
  <c r="MKD62" i="15"/>
  <c r="MKE62" i="15"/>
  <c r="MKF62" i="15"/>
  <c r="MKG62" i="15"/>
  <c r="MKH62" i="15"/>
  <c r="MKI62" i="15"/>
  <c r="MKJ62" i="15"/>
  <c r="MKK62" i="15"/>
  <c r="MKL62" i="15"/>
  <c r="MKM62" i="15"/>
  <c r="MKN62" i="15"/>
  <c r="MKO62" i="15"/>
  <c r="MKP62" i="15"/>
  <c r="MKQ62" i="15"/>
  <c r="MKR62" i="15"/>
  <c r="MKS62" i="15"/>
  <c r="MKT62" i="15"/>
  <c r="MKU62" i="15"/>
  <c r="MKV62" i="15"/>
  <c r="MKW62" i="15"/>
  <c r="MKX62" i="15"/>
  <c r="MKY62" i="15"/>
  <c r="MKZ62" i="15"/>
  <c r="MLA62" i="15"/>
  <c r="MLB62" i="15"/>
  <c r="MLC62" i="15"/>
  <c r="MLD62" i="15"/>
  <c r="MLE62" i="15"/>
  <c r="MLF62" i="15"/>
  <c r="MLG62" i="15"/>
  <c r="MLH62" i="15"/>
  <c r="MLI62" i="15"/>
  <c r="MLJ62" i="15"/>
  <c r="MLK62" i="15"/>
  <c r="MLL62" i="15"/>
  <c r="MLM62" i="15"/>
  <c r="MLN62" i="15"/>
  <c r="MLO62" i="15"/>
  <c r="MLP62" i="15"/>
  <c r="MLQ62" i="15"/>
  <c r="MLR62" i="15"/>
  <c r="MLS62" i="15"/>
  <c r="MLT62" i="15"/>
  <c r="MLU62" i="15"/>
  <c r="MLV62" i="15"/>
  <c r="MLW62" i="15"/>
  <c r="MLX62" i="15"/>
  <c r="MLY62" i="15"/>
  <c r="MLZ62" i="15"/>
  <c r="MMA62" i="15"/>
  <c r="MMB62" i="15"/>
  <c r="MMC62" i="15"/>
  <c r="MMD62" i="15"/>
  <c r="MME62" i="15"/>
  <c r="MMF62" i="15"/>
  <c r="MMG62" i="15"/>
  <c r="MMH62" i="15"/>
  <c r="MMI62" i="15"/>
  <c r="MMJ62" i="15"/>
  <c r="MMK62" i="15"/>
  <c r="MML62" i="15"/>
  <c r="MMM62" i="15"/>
  <c r="MMN62" i="15"/>
  <c r="MMO62" i="15"/>
  <c r="MMP62" i="15"/>
  <c r="MMQ62" i="15"/>
  <c r="MMR62" i="15"/>
  <c r="MMS62" i="15"/>
  <c r="MMT62" i="15"/>
  <c r="MMU62" i="15"/>
  <c r="MMV62" i="15"/>
  <c r="MMW62" i="15"/>
  <c r="MMX62" i="15"/>
  <c r="MMY62" i="15"/>
  <c r="MMZ62" i="15"/>
  <c r="MNA62" i="15"/>
  <c r="MNB62" i="15"/>
  <c r="MNC62" i="15"/>
  <c r="MND62" i="15"/>
  <c r="MNE62" i="15"/>
  <c r="MNF62" i="15"/>
  <c r="MNG62" i="15"/>
  <c r="MNH62" i="15"/>
  <c r="MNI62" i="15"/>
  <c r="MNJ62" i="15"/>
  <c r="MNK62" i="15"/>
  <c r="MNL62" i="15"/>
  <c r="MNM62" i="15"/>
  <c r="MNN62" i="15"/>
  <c r="MNO62" i="15"/>
  <c r="MNP62" i="15"/>
  <c r="MNQ62" i="15"/>
  <c r="MNR62" i="15"/>
  <c r="MNS62" i="15"/>
  <c r="MNT62" i="15"/>
  <c r="MNU62" i="15"/>
  <c r="MNV62" i="15"/>
  <c r="MNW62" i="15"/>
  <c r="MNX62" i="15"/>
  <c r="MNY62" i="15"/>
  <c r="MNZ62" i="15"/>
  <c r="MOA62" i="15"/>
  <c r="MOB62" i="15"/>
  <c r="MOC62" i="15"/>
  <c r="MOD62" i="15"/>
  <c r="MOE62" i="15"/>
  <c r="MOF62" i="15"/>
  <c r="MOG62" i="15"/>
  <c r="MOH62" i="15"/>
  <c r="MOI62" i="15"/>
  <c r="MOJ62" i="15"/>
  <c r="MOK62" i="15"/>
  <c r="MOL62" i="15"/>
  <c r="MOM62" i="15"/>
  <c r="MON62" i="15"/>
  <c r="MOO62" i="15"/>
  <c r="MOP62" i="15"/>
  <c r="MOQ62" i="15"/>
  <c r="MOR62" i="15"/>
  <c r="MOS62" i="15"/>
  <c r="MOT62" i="15"/>
  <c r="MOU62" i="15"/>
  <c r="MOV62" i="15"/>
  <c r="MOW62" i="15"/>
  <c r="MOX62" i="15"/>
  <c r="MOY62" i="15"/>
  <c r="MOZ62" i="15"/>
  <c r="MPA62" i="15"/>
  <c r="MPB62" i="15"/>
  <c r="MPC62" i="15"/>
  <c r="MPD62" i="15"/>
  <c r="MPE62" i="15"/>
  <c r="MPF62" i="15"/>
  <c r="MPG62" i="15"/>
  <c r="MPH62" i="15"/>
  <c r="MPI62" i="15"/>
  <c r="MPJ62" i="15"/>
  <c r="MPK62" i="15"/>
  <c r="MPL62" i="15"/>
  <c r="MPM62" i="15"/>
  <c r="MPN62" i="15"/>
  <c r="MPO62" i="15"/>
  <c r="MPP62" i="15"/>
  <c r="MPQ62" i="15"/>
  <c r="MPR62" i="15"/>
  <c r="MPS62" i="15"/>
  <c r="MPT62" i="15"/>
  <c r="MPU62" i="15"/>
  <c r="MPV62" i="15"/>
  <c r="MPW62" i="15"/>
  <c r="MPX62" i="15"/>
  <c r="MPY62" i="15"/>
  <c r="MPZ62" i="15"/>
  <c r="MQA62" i="15"/>
  <c r="MQB62" i="15"/>
  <c r="MQC62" i="15"/>
  <c r="MQD62" i="15"/>
  <c r="MQE62" i="15"/>
  <c r="MQF62" i="15"/>
  <c r="MQG62" i="15"/>
  <c r="MQH62" i="15"/>
  <c r="MQI62" i="15"/>
  <c r="MQJ62" i="15"/>
  <c r="MQK62" i="15"/>
  <c r="MQL62" i="15"/>
  <c r="MQM62" i="15"/>
  <c r="MQN62" i="15"/>
  <c r="MQO62" i="15"/>
  <c r="MQP62" i="15"/>
  <c r="MQQ62" i="15"/>
  <c r="MQR62" i="15"/>
  <c r="MQS62" i="15"/>
  <c r="MQT62" i="15"/>
  <c r="MQU62" i="15"/>
  <c r="MQV62" i="15"/>
  <c r="MQW62" i="15"/>
  <c r="MQX62" i="15"/>
  <c r="MQY62" i="15"/>
  <c r="MQZ62" i="15"/>
  <c r="MRA62" i="15"/>
  <c r="MRB62" i="15"/>
  <c r="MRC62" i="15"/>
  <c r="MRD62" i="15"/>
  <c r="MRE62" i="15"/>
  <c r="MRF62" i="15"/>
  <c r="MRG62" i="15"/>
  <c r="MRH62" i="15"/>
  <c r="MRI62" i="15"/>
  <c r="MRJ62" i="15"/>
  <c r="MRK62" i="15"/>
  <c r="MRL62" i="15"/>
  <c r="MRM62" i="15"/>
  <c r="MRN62" i="15"/>
  <c r="MRO62" i="15"/>
  <c r="MRP62" i="15"/>
  <c r="MRQ62" i="15"/>
  <c r="MRR62" i="15"/>
  <c r="MRS62" i="15"/>
  <c r="MRT62" i="15"/>
  <c r="MRU62" i="15"/>
  <c r="MRV62" i="15"/>
  <c r="MRW62" i="15"/>
  <c r="MRX62" i="15"/>
  <c r="MRY62" i="15"/>
  <c r="MRZ62" i="15"/>
  <c r="MSA62" i="15"/>
  <c r="MSB62" i="15"/>
  <c r="MSC62" i="15"/>
  <c r="MSD62" i="15"/>
  <c r="MSE62" i="15"/>
  <c r="MSF62" i="15"/>
  <c r="MSG62" i="15"/>
  <c r="MSH62" i="15"/>
  <c r="MSI62" i="15"/>
  <c r="MSJ62" i="15"/>
  <c r="MSK62" i="15"/>
  <c r="MSL62" i="15"/>
  <c r="MSM62" i="15"/>
  <c r="MSN62" i="15"/>
  <c r="MSO62" i="15"/>
  <c r="MSP62" i="15"/>
  <c r="MSQ62" i="15"/>
  <c r="MSR62" i="15"/>
  <c r="MSS62" i="15"/>
  <c r="MST62" i="15"/>
  <c r="MSU62" i="15"/>
  <c r="MSV62" i="15"/>
  <c r="MSW62" i="15"/>
  <c r="MSX62" i="15"/>
  <c r="MSY62" i="15"/>
  <c r="MSZ62" i="15"/>
  <c r="MTA62" i="15"/>
  <c r="MTB62" i="15"/>
  <c r="MTC62" i="15"/>
  <c r="MTD62" i="15"/>
  <c r="MTE62" i="15"/>
  <c r="MTF62" i="15"/>
  <c r="MTG62" i="15"/>
  <c r="MTH62" i="15"/>
  <c r="MTI62" i="15"/>
  <c r="MTJ62" i="15"/>
  <c r="MTK62" i="15"/>
  <c r="MTL62" i="15"/>
  <c r="MTM62" i="15"/>
  <c r="MTN62" i="15"/>
  <c r="MTO62" i="15"/>
  <c r="MTP62" i="15"/>
  <c r="MTQ62" i="15"/>
  <c r="MTR62" i="15"/>
  <c r="MTS62" i="15"/>
  <c r="MTT62" i="15"/>
  <c r="MTU62" i="15"/>
  <c r="MTV62" i="15"/>
  <c r="MTW62" i="15"/>
  <c r="MTX62" i="15"/>
  <c r="MTY62" i="15"/>
  <c r="MTZ62" i="15"/>
  <c r="MUA62" i="15"/>
  <c r="MUB62" i="15"/>
  <c r="MUC62" i="15"/>
  <c r="MUD62" i="15"/>
  <c r="MUE62" i="15"/>
  <c r="MUF62" i="15"/>
  <c r="MUG62" i="15"/>
  <c r="MUH62" i="15"/>
  <c r="MUI62" i="15"/>
  <c r="MUJ62" i="15"/>
  <c r="MUK62" i="15"/>
  <c r="MUL62" i="15"/>
  <c r="MUM62" i="15"/>
  <c r="MUN62" i="15"/>
  <c r="MUO62" i="15"/>
  <c r="MUP62" i="15"/>
  <c r="MUQ62" i="15"/>
  <c r="MUR62" i="15"/>
  <c r="MUS62" i="15"/>
  <c r="MUT62" i="15"/>
  <c r="MUU62" i="15"/>
  <c r="MUV62" i="15"/>
  <c r="MUW62" i="15"/>
  <c r="MUX62" i="15"/>
  <c r="MUY62" i="15"/>
  <c r="MUZ62" i="15"/>
  <c r="MVA62" i="15"/>
  <c r="MVB62" i="15"/>
  <c r="MVC62" i="15"/>
  <c r="MVD62" i="15"/>
  <c r="MVE62" i="15"/>
  <c r="MVF62" i="15"/>
  <c r="MVG62" i="15"/>
  <c r="MVH62" i="15"/>
  <c r="MVI62" i="15"/>
  <c r="MVJ62" i="15"/>
  <c r="MVK62" i="15"/>
  <c r="MVL62" i="15"/>
  <c r="MVM62" i="15"/>
  <c r="MVN62" i="15"/>
  <c r="MVO62" i="15"/>
  <c r="MVP62" i="15"/>
  <c r="MVQ62" i="15"/>
  <c r="MVR62" i="15"/>
  <c r="MVS62" i="15"/>
  <c r="MVT62" i="15"/>
  <c r="MVU62" i="15"/>
  <c r="MVV62" i="15"/>
  <c r="MVW62" i="15"/>
  <c r="MVX62" i="15"/>
  <c r="MVY62" i="15"/>
  <c r="MVZ62" i="15"/>
  <c r="MWA62" i="15"/>
  <c r="MWB62" i="15"/>
  <c r="MWC62" i="15"/>
  <c r="MWD62" i="15"/>
  <c r="MWE62" i="15"/>
  <c r="MWF62" i="15"/>
  <c r="MWG62" i="15"/>
  <c r="MWH62" i="15"/>
  <c r="MWI62" i="15"/>
  <c r="MWJ62" i="15"/>
  <c r="MWK62" i="15"/>
  <c r="MWL62" i="15"/>
  <c r="MWM62" i="15"/>
  <c r="MWN62" i="15"/>
  <c r="MWO62" i="15"/>
  <c r="MWP62" i="15"/>
  <c r="MWQ62" i="15"/>
  <c r="MWR62" i="15"/>
  <c r="MWS62" i="15"/>
  <c r="MWT62" i="15"/>
  <c r="MWU62" i="15"/>
  <c r="MWV62" i="15"/>
  <c r="MWW62" i="15"/>
  <c r="MWX62" i="15"/>
  <c r="MWY62" i="15"/>
  <c r="MWZ62" i="15"/>
  <c r="MXA62" i="15"/>
  <c r="MXB62" i="15"/>
  <c r="MXC62" i="15"/>
  <c r="MXD62" i="15"/>
  <c r="MXE62" i="15"/>
  <c r="MXF62" i="15"/>
  <c r="MXG62" i="15"/>
  <c r="MXH62" i="15"/>
  <c r="MXI62" i="15"/>
  <c r="MXJ62" i="15"/>
  <c r="MXK62" i="15"/>
  <c r="MXL62" i="15"/>
  <c r="MXM62" i="15"/>
  <c r="MXN62" i="15"/>
  <c r="MXO62" i="15"/>
  <c r="MXP62" i="15"/>
  <c r="MXQ62" i="15"/>
  <c r="MXR62" i="15"/>
  <c r="MXS62" i="15"/>
  <c r="MXT62" i="15"/>
  <c r="MXU62" i="15"/>
  <c r="MXV62" i="15"/>
  <c r="MXW62" i="15"/>
  <c r="MXX62" i="15"/>
  <c r="MXY62" i="15"/>
  <c r="MXZ62" i="15"/>
  <c r="MYA62" i="15"/>
  <c r="MYB62" i="15"/>
  <c r="MYC62" i="15"/>
  <c r="MYD62" i="15"/>
  <c r="MYE62" i="15"/>
  <c r="MYF62" i="15"/>
  <c r="MYG62" i="15"/>
  <c r="MYH62" i="15"/>
  <c r="MYI62" i="15"/>
  <c r="MYJ62" i="15"/>
  <c r="MYK62" i="15"/>
  <c r="MYL62" i="15"/>
  <c r="MYM62" i="15"/>
  <c r="MYN62" i="15"/>
  <c r="MYO62" i="15"/>
  <c r="MYP62" i="15"/>
  <c r="MYQ62" i="15"/>
  <c r="MYR62" i="15"/>
  <c r="MYS62" i="15"/>
  <c r="MYT62" i="15"/>
  <c r="MYU62" i="15"/>
  <c r="MYV62" i="15"/>
  <c r="MYW62" i="15"/>
  <c r="MYX62" i="15"/>
  <c r="MYY62" i="15"/>
  <c r="MYZ62" i="15"/>
  <c r="MZA62" i="15"/>
  <c r="MZB62" i="15"/>
  <c r="MZC62" i="15"/>
  <c r="MZD62" i="15"/>
  <c r="MZE62" i="15"/>
  <c r="MZF62" i="15"/>
  <c r="MZG62" i="15"/>
  <c r="MZH62" i="15"/>
  <c r="MZI62" i="15"/>
  <c r="MZJ62" i="15"/>
  <c r="MZK62" i="15"/>
  <c r="MZL62" i="15"/>
  <c r="MZM62" i="15"/>
  <c r="MZN62" i="15"/>
  <c r="MZO62" i="15"/>
  <c r="MZP62" i="15"/>
  <c r="MZQ62" i="15"/>
  <c r="MZR62" i="15"/>
  <c r="MZS62" i="15"/>
  <c r="MZT62" i="15"/>
  <c r="MZU62" i="15"/>
  <c r="MZV62" i="15"/>
  <c r="MZW62" i="15"/>
  <c r="MZX62" i="15"/>
  <c r="MZY62" i="15"/>
  <c r="MZZ62" i="15"/>
  <c r="NAA62" i="15"/>
  <c r="NAB62" i="15"/>
  <c r="NAC62" i="15"/>
  <c r="NAD62" i="15"/>
  <c r="NAE62" i="15"/>
  <c r="NAF62" i="15"/>
  <c r="NAG62" i="15"/>
  <c r="NAH62" i="15"/>
  <c r="NAI62" i="15"/>
  <c r="NAJ62" i="15"/>
  <c r="NAK62" i="15"/>
  <c r="NAL62" i="15"/>
  <c r="NAM62" i="15"/>
  <c r="NAN62" i="15"/>
  <c r="NAO62" i="15"/>
  <c r="NAP62" i="15"/>
  <c r="NAQ62" i="15"/>
  <c r="NAR62" i="15"/>
  <c r="NAS62" i="15"/>
  <c r="NAT62" i="15"/>
  <c r="NAU62" i="15"/>
  <c r="NAV62" i="15"/>
  <c r="NAW62" i="15"/>
  <c r="NAX62" i="15"/>
  <c r="NAY62" i="15"/>
  <c r="NAZ62" i="15"/>
  <c r="NBA62" i="15"/>
  <c r="NBB62" i="15"/>
  <c r="NBC62" i="15"/>
  <c r="NBD62" i="15"/>
  <c r="NBE62" i="15"/>
  <c r="NBF62" i="15"/>
  <c r="NBG62" i="15"/>
  <c r="NBH62" i="15"/>
  <c r="NBI62" i="15"/>
  <c r="NBJ62" i="15"/>
  <c r="NBK62" i="15"/>
  <c r="NBL62" i="15"/>
  <c r="NBM62" i="15"/>
  <c r="NBN62" i="15"/>
  <c r="NBO62" i="15"/>
  <c r="NBP62" i="15"/>
  <c r="NBQ62" i="15"/>
  <c r="NBR62" i="15"/>
  <c r="NBS62" i="15"/>
  <c r="NBT62" i="15"/>
  <c r="NBU62" i="15"/>
  <c r="NBV62" i="15"/>
  <c r="NBW62" i="15"/>
  <c r="NBX62" i="15"/>
  <c r="NBY62" i="15"/>
  <c r="NBZ62" i="15"/>
  <c r="NCA62" i="15"/>
  <c r="NCB62" i="15"/>
  <c r="NCC62" i="15"/>
  <c r="NCD62" i="15"/>
  <c r="NCE62" i="15"/>
  <c r="NCF62" i="15"/>
  <c r="NCG62" i="15"/>
  <c r="NCH62" i="15"/>
  <c r="NCI62" i="15"/>
  <c r="NCJ62" i="15"/>
  <c r="NCK62" i="15"/>
  <c r="NCL62" i="15"/>
  <c r="NCM62" i="15"/>
  <c r="NCN62" i="15"/>
  <c r="NCO62" i="15"/>
  <c r="NCP62" i="15"/>
  <c r="NCQ62" i="15"/>
  <c r="NCR62" i="15"/>
  <c r="NCS62" i="15"/>
  <c r="NCT62" i="15"/>
  <c r="NCU62" i="15"/>
  <c r="NCV62" i="15"/>
  <c r="NCW62" i="15"/>
  <c r="NCX62" i="15"/>
  <c r="NCY62" i="15"/>
  <c r="NCZ62" i="15"/>
  <c r="NDA62" i="15"/>
  <c r="NDB62" i="15"/>
  <c r="NDC62" i="15"/>
  <c r="NDD62" i="15"/>
  <c r="NDE62" i="15"/>
  <c r="NDF62" i="15"/>
  <c r="NDG62" i="15"/>
  <c r="NDH62" i="15"/>
  <c r="NDI62" i="15"/>
  <c r="NDJ62" i="15"/>
  <c r="NDK62" i="15"/>
  <c r="NDL62" i="15"/>
  <c r="NDM62" i="15"/>
  <c r="NDN62" i="15"/>
  <c r="NDO62" i="15"/>
  <c r="NDP62" i="15"/>
  <c r="NDQ62" i="15"/>
  <c r="NDR62" i="15"/>
  <c r="NDS62" i="15"/>
  <c r="NDT62" i="15"/>
  <c r="NDU62" i="15"/>
  <c r="NDV62" i="15"/>
  <c r="NDW62" i="15"/>
  <c r="NDX62" i="15"/>
  <c r="NDY62" i="15"/>
  <c r="NDZ62" i="15"/>
  <c r="NEA62" i="15"/>
  <c r="NEB62" i="15"/>
  <c r="NEC62" i="15"/>
  <c r="NED62" i="15"/>
  <c r="NEE62" i="15"/>
  <c r="NEF62" i="15"/>
  <c r="NEG62" i="15"/>
  <c r="NEH62" i="15"/>
  <c r="NEI62" i="15"/>
  <c r="NEJ62" i="15"/>
  <c r="NEK62" i="15"/>
  <c r="NEL62" i="15"/>
  <c r="NEM62" i="15"/>
  <c r="NEN62" i="15"/>
  <c r="NEO62" i="15"/>
  <c r="NEP62" i="15"/>
  <c r="NEQ62" i="15"/>
  <c r="NER62" i="15"/>
  <c r="NES62" i="15"/>
  <c r="NET62" i="15"/>
  <c r="NEU62" i="15"/>
  <c r="NEV62" i="15"/>
  <c r="NEW62" i="15"/>
  <c r="NEX62" i="15"/>
  <c r="NEY62" i="15"/>
  <c r="NEZ62" i="15"/>
  <c r="NFA62" i="15"/>
  <c r="NFB62" i="15"/>
  <c r="NFC62" i="15"/>
  <c r="NFD62" i="15"/>
  <c r="NFE62" i="15"/>
  <c r="NFF62" i="15"/>
  <c r="NFG62" i="15"/>
  <c r="NFH62" i="15"/>
  <c r="NFI62" i="15"/>
  <c r="NFJ62" i="15"/>
  <c r="NFK62" i="15"/>
  <c r="NFL62" i="15"/>
  <c r="NFM62" i="15"/>
  <c r="NFN62" i="15"/>
  <c r="NFO62" i="15"/>
  <c r="NFP62" i="15"/>
  <c r="NFQ62" i="15"/>
  <c r="NFR62" i="15"/>
  <c r="NFS62" i="15"/>
  <c r="NFT62" i="15"/>
  <c r="NFU62" i="15"/>
  <c r="NFV62" i="15"/>
  <c r="NFW62" i="15"/>
  <c r="NFX62" i="15"/>
  <c r="NFY62" i="15"/>
  <c r="NFZ62" i="15"/>
  <c r="NGA62" i="15"/>
  <c r="NGB62" i="15"/>
  <c r="NGC62" i="15"/>
  <c r="NGD62" i="15"/>
  <c r="NGE62" i="15"/>
  <c r="NGF62" i="15"/>
  <c r="NGG62" i="15"/>
  <c r="NGH62" i="15"/>
  <c r="NGI62" i="15"/>
  <c r="NGJ62" i="15"/>
  <c r="NGK62" i="15"/>
  <c r="NGL62" i="15"/>
  <c r="NGM62" i="15"/>
  <c r="NGN62" i="15"/>
  <c r="NGO62" i="15"/>
  <c r="NGP62" i="15"/>
  <c r="NGQ62" i="15"/>
  <c r="NGR62" i="15"/>
  <c r="NGS62" i="15"/>
  <c r="NGT62" i="15"/>
  <c r="NGU62" i="15"/>
  <c r="NGV62" i="15"/>
  <c r="NGW62" i="15"/>
  <c r="NGX62" i="15"/>
  <c r="NGY62" i="15"/>
  <c r="NGZ62" i="15"/>
  <c r="NHA62" i="15"/>
  <c r="NHB62" i="15"/>
  <c r="NHC62" i="15"/>
  <c r="NHD62" i="15"/>
  <c r="NHE62" i="15"/>
  <c r="NHF62" i="15"/>
  <c r="NHG62" i="15"/>
  <c r="NHH62" i="15"/>
  <c r="NHI62" i="15"/>
  <c r="NHJ62" i="15"/>
  <c r="NHK62" i="15"/>
  <c r="NHL62" i="15"/>
  <c r="NHM62" i="15"/>
  <c r="NHN62" i="15"/>
  <c r="NHO62" i="15"/>
  <c r="NHP62" i="15"/>
  <c r="NHQ62" i="15"/>
  <c r="NHR62" i="15"/>
  <c r="NHS62" i="15"/>
  <c r="NHT62" i="15"/>
  <c r="NHU62" i="15"/>
  <c r="NHV62" i="15"/>
  <c r="NHW62" i="15"/>
  <c r="NHX62" i="15"/>
  <c r="NHY62" i="15"/>
  <c r="NHZ62" i="15"/>
  <c r="NIA62" i="15"/>
  <c r="NIB62" i="15"/>
  <c r="NIC62" i="15"/>
  <c r="NID62" i="15"/>
  <c r="NIE62" i="15"/>
  <c r="NIF62" i="15"/>
  <c r="NIG62" i="15"/>
  <c r="NIH62" i="15"/>
  <c r="NII62" i="15"/>
  <c r="NIJ62" i="15"/>
  <c r="NIK62" i="15"/>
  <c r="NIL62" i="15"/>
  <c r="NIM62" i="15"/>
  <c r="NIN62" i="15"/>
  <c r="NIO62" i="15"/>
  <c r="NIP62" i="15"/>
  <c r="NIQ62" i="15"/>
  <c r="NIR62" i="15"/>
  <c r="NIS62" i="15"/>
  <c r="NIT62" i="15"/>
  <c r="NIU62" i="15"/>
  <c r="NIV62" i="15"/>
  <c r="NIW62" i="15"/>
  <c r="NIX62" i="15"/>
  <c r="NIY62" i="15"/>
  <c r="NIZ62" i="15"/>
  <c r="NJA62" i="15"/>
  <c r="NJB62" i="15"/>
  <c r="NJC62" i="15"/>
  <c r="NJD62" i="15"/>
  <c r="NJE62" i="15"/>
  <c r="NJF62" i="15"/>
  <c r="NJG62" i="15"/>
  <c r="NJH62" i="15"/>
  <c r="NJI62" i="15"/>
  <c r="NJJ62" i="15"/>
  <c r="NJK62" i="15"/>
  <c r="NJL62" i="15"/>
  <c r="NJM62" i="15"/>
  <c r="NJN62" i="15"/>
  <c r="NJO62" i="15"/>
  <c r="NJP62" i="15"/>
  <c r="NJQ62" i="15"/>
  <c r="NJR62" i="15"/>
  <c r="NJS62" i="15"/>
  <c r="NJT62" i="15"/>
  <c r="NJU62" i="15"/>
  <c r="NJV62" i="15"/>
  <c r="NJW62" i="15"/>
  <c r="NJX62" i="15"/>
  <c r="NJY62" i="15"/>
  <c r="NJZ62" i="15"/>
  <c r="NKA62" i="15"/>
  <c r="NKB62" i="15"/>
  <c r="NKC62" i="15"/>
  <c r="NKD62" i="15"/>
  <c r="NKE62" i="15"/>
  <c r="NKF62" i="15"/>
  <c r="NKG62" i="15"/>
  <c r="NKH62" i="15"/>
  <c r="NKI62" i="15"/>
  <c r="NKJ62" i="15"/>
  <c r="NKK62" i="15"/>
  <c r="NKL62" i="15"/>
  <c r="NKM62" i="15"/>
  <c r="NKN62" i="15"/>
  <c r="NKO62" i="15"/>
  <c r="NKP62" i="15"/>
  <c r="NKQ62" i="15"/>
  <c r="NKR62" i="15"/>
  <c r="NKS62" i="15"/>
  <c r="NKT62" i="15"/>
  <c r="NKU62" i="15"/>
  <c r="NKV62" i="15"/>
  <c r="NKW62" i="15"/>
  <c r="NKX62" i="15"/>
  <c r="NKY62" i="15"/>
  <c r="NKZ62" i="15"/>
  <c r="NLA62" i="15"/>
  <c r="NLB62" i="15"/>
  <c r="NLC62" i="15"/>
  <c r="NLD62" i="15"/>
  <c r="NLE62" i="15"/>
  <c r="NLF62" i="15"/>
  <c r="NLG62" i="15"/>
  <c r="NLH62" i="15"/>
  <c r="NLI62" i="15"/>
  <c r="NLJ62" i="15"/>
  <c r="NLK62" i="15"/>
  <c r="NLL62" i="15"/>
  <c r="NLM62" i="15"/>
  <c r="NLN62" i="15"/>
  <c r="NLO62" i="15"/>
  <c r="NLP62" i="15"/>
  <c r="NLQ62" i="15"/>
  <c r="NLR62" i="15"/>
  <c r="NLS62" i="15"/>
  <c r="NLT62" i="15"/>
  <c r="NLU62" i="15"/>
  <c r="NLV62" i="15"/>
  <c r="NLW62" i="15"/>
  <c r="NLX62" i="15"/>
  <c r="NLY62" i="15"/>
  <c r="NLZ62" i="15"/>
  <c r="NMA62" i="15"/>
  <c r="NMB62" i="15"/>
  <c r="NMC62" i="15"/>
  <c r="NMD62" i="15"/>
  <c r="NME62" i="15"/>
  <c r="NMF62" i="15"/>
  <c r="NMG62" i="15"/>
  <c r="NMH62" i="15"/>
  <c r="NMI62" i="15"/>
  <c r="NMJ62" i="15"/>
  <c r="NMK62" i="15"/>
  <c r="NML62" i="15"/>
  <c r="NMM62" i="15"/>
  <c r="NMN62" i="15"/>
  <c r="NMO62" i="15"/>
  <c r="NMP62" i="15"/>
  <c r="NMQ62" i="15"/>
  <c r="NMR62" i="15"/>
  <c r="NMS62" i="15"/>
  <c r="NMT62" i="15"/>
  <c r="NMU62" i="15"/>
  <c r="NMV62" i="15"/>
  <c r="NMW62" i="15"/>
  <c r="NMX62" i="15"/>
  <c r="NMY62" i="15"/>
  <c r="NMZ62" i="15"/>
  <c r="NNA62" i="15"/>
  <c r="NNB62" i="15"/>
  <c r="NNC62" i="15"/>
  <c r="NND62" i="15"/>
  <c r="NNE62" i="15"/>
  <c r="NNF62" i="15"/>
  <c r="NNG62" i="15"/>
  <c r="NNH62" i="15"/>
  <c r="NNI62" i="15"/>
  <c r="NNJ62" i="15"/>
  <c r="NNK62" i="15"/>
  <c r="NNL62" i="15"/>
  <c r="NNM62" i="15"/>
  <c r="NNN62" i="15"/>
  <c r="NNO62" i="15"/>
  <c r="NNP62" i="15"/>
  <c r="NNQ62" i="15"/>
  <c r="NNR62" i="15"/>
  <c r="NNS62" i="15"/>
  <c r="NNT62" i="15"/>
  <c r="NNU62" i="15"/>
  <c r="NNV62" i="15"/>
  <c r="NNW62" i="15"/>
  <c r="NNX62" i="15"/>
  <c r="NNY62" i="15"/>
  <c r="NNZ62" i="15"/>
  <c r="NOA62" i="15"/>
  <c r="NOB62" i="15"/>
  <c r="NOC62" i="15"/>
  <c r="NOD62" i="15"/>
  <c r="NOE62" i="15"/>
  <c r="NOF62" i="15"/>
  <c r="NOG62" i="15"/>
  <c r="NOH62" i="15"/>
  <c r="NOI62" i="15"/>
  <c r="NOJ62" i="15"/>
  <c r="NOK62" i="15"/>
  <c r="NOL62" i="15"/>
  <c r="NOM62" i="15"/>
  <c r="NON62" i="15"/>
  <c r="NOO62" i="15"/>
  <c r="NOP62" i="15"/>
  <c r="NOQ62" i="15"/>
  <c r="NOR62" i="15"/>
  <c r="NOS62" i="15"/>
  <c r="NOT62" i="15"/>
  <c r="NOU62" i="15"/>
  <c r="NOV62" i="15"/>
  <c r="NOW62" i="15"/>
  <c r="NOX62" i="15"/>
  <c r="NOY62" i="15"/>
  <c r="NOZ62" i="15"/>
  <c r="NPA62" i="15"/>
  <c r="NPB62" i="15"/>
  <c r="NPC62" i="15"/>
  <c r="NPD62" i="15"/>
  <c r="NPE62" i="15"/>
  <c r="NPF62" i="15"/>
  <c r="NPG62" i="15"/>
  <c r="NPH62" i="15"/>
  <c r="NPI62" i="15"/>
  <c r="NPJ62" i="15"/>
  <c r="NPK62" i="15"/>
  <c r="NPL62" i="15"/>
  <c r="NPM62" i="15"/>
  <c r="NPN62" i="15"/>
  <c r="NPO62" i="15"/>
  <c r="NPP62" i="15"/>
  <c r="NPQ62" i="15"/>
  <c r="NPR62" i="15"/>
  <c r="NPS62" i="15"/>
  <c r="NPT62" i="15"/>
  <c r="NPU62" i="15"/>
  <c r="NPV62" i="15"/>
  <c r="NPW62" i="15"/>
  <c r="NPX62" i="15"/>
  <c r="NPY62" i="15"/>
  <c r="NPZ62" i="15"/>
  <c r="NQA62" i="15"/>
  <c r="NQB62" i="15"/>
  <c r="NQC62" i="15"/>
  <c r="NQD62" i="15"/>
  <c r="NQE62" i="15"/>
  <c r="NQF62" i="15"/>
  <c r="NQG62" i="15"/>
  <c r="NQH62" i="15"/>
  <c r="NQI62" i="15"/>
  <c r="NQJ62" i="15"/>
  <c r="NQK62" i="15"/>
  <c r="NQL62" i="15"/>
  <c r="NQM62" i="15"/>
  <c r="NQN62" i="15"/>
  <c r="NQO62" i="15"/>
  <c r="NQP62" i="15"/>
  <c r="NQQ62" i="15"/>
  <c r="NQR62" i="15"/>
  <c r="NQS62" i="15"/>
  <c r="NQT62" i="15"/>
  <c r="NQU62" i="15"/>
  <c r="NQV62" i="15"/>
  <c r="NQW62" i="15"/>
  <c r="NQX62" i="15"/>
  <c r="NQY62" i="15"/>
  <c r="NQZ62" i="15"/>
  <c r="NRA62" i="15"/>
  <c r="NRB62" i="15"/>
  <c r="NRC62" i="15"/>
  <c r="NRD62" i="15"/>
  <c r="NRE62" i="15"/>
  <c r="NRF62" i="15"/>
  <c r="NRG62" i="15"/>
  <c r="NRH62" i="15"/>
  <c r="NRI62" i="15"/>
  <c r="NRJ62" i="15"/>
  <c r="NRK62" i="15"/>
  <c r="NRL62" i="15"/>
  <c r="NRM62" i="15"/>
  <c r="NRN62" i="15"/>
  <c r="NRO62" i="15"/>
  <c r="NRP62" i="15"/>
  <c r="NRQ62" i="15"/>
  <c r="NRR62" i="15"/>
  <c r="NRS62" i="15"/>
  <c r="NRT62" i="15"/>
  <c r="NRU62" i="15"/>
  <c r="NRV62" i="15"/>
  <c r="NRW62" i="15"/>
  <c r="NRX62" i="15"/>
  <c r="NRY62" i="15"/>
  <c r="NRZ62" i="15"/>
  <c r="NSA62" i="15"/>
  <c r="NSB62" i="15"/>
  <c r="NSC62" i="15"/>
  <c r="NSD62" i="15"/>
  <c r="NSE62" i="15"/>
  <c r="NSF62" i="15"/>
  <c r="NSG62" i="15"/>
  <c r="NSH62" i="15"/>
  <c r="NSI62" i="15"/>
  <c r="NSJ62" i="15"/>
  <c r="NSK62" i="15"/>
  <c r="NSL62" i="15"/>
  <c r="NSM62" i="15"/>
  <c r="NSN62" i="15"/>
  <c r="NSO62" i="15"/>
  <c r="NSP62" i="15"/>
  <c r="NSQ62" i="15"/>
  <c r="NSR62" i="15"/>
  <c r="NSS62" i="15"/>
  <c r="NST62" i="15"/>
  <c r="NSU62" i="15"/>
  <c r="NSV62" i="15"/>
  <c r="NSW62" i="15"/>
  <c r="NSX62" i="15"/>
  <c r="NSY62" i="15"/>
  <c r="NSZ62" i="15"/>
  <c r="NTA62" i="15"/>
  <c r="NTB62" i="15"/>
  <c r="NTC62" i="15"/>
  <c r="NTD62" i="15"/>
  <c r="NTE62" i="15"/>
  <c r="NTF62" i="15"/>
  <c r="NTG62" i="15"/>
  <c r="NTH62" i="15"/>
  <c r="NTI62" i="15"/>
  <c r="NTJ62" i="15"/>
  <c r="NTK62" i="15"/>
  <c r="NTL62" i="15"/>
  <c r="NTM62" i="15"/>
  <c r="NTN62" i="15"/>
  <c r="NTO62" i="15"/>
  <c r="NTP62" i="15"/>
  <c r="NTQ62" i="15"/>
  <c r="NTR62" i="15"/>
  <c r="NTS62" i="15"/>
  <c r="NTT62" i="15"/>
  <c r="NTU62" i="15"/>
  <c r="NTV62" i="15"/>
  <c r="NTW62" i="15"/>
  <c r="NTX62" i="15"/>
  <c r="NTY62" i="15"/>
  <c r="NTZ62" i="15"/>
  <c r="NUA62" i="15"/>
  <c r="NUB62" i="15"/>
  <c r="NUC62" i="15"/>
  <c r="NUD62" i="15"/>
  <c r="NUE62" i="15"/>
  <c r="NUF62" i="15"/>
  <c r="NUG62" i="15"/>
  <c r="NUH62" i="15"/>
  <c r="NUI62" i="15"/>
  <c r="NUJ62" i="15"/>
  <c r="NUK62" i="15"/>
  <c r="NUL62" i="15"/>
  <c r="NUM62" i="15"/>
  <c r="NUN62" i="15"/>
  <c r="NUO62" i="15"/>
  <c r="NUP62" i="15"/>
  <c r="NUQ62" i="15"/>
  <c r="NUR62" i="15"/>
  <c r="NUS62" i="15"/>
  <c r="NUT62" i="15"/>
  <c r="NUU62" i="15"/>
  <c r="NUV62" i="15"/>
  <c r="NUW62" i="15"/>
  <c r="NUX62" i="15"/>
  <c r="NUY62" i="15"/>
  <c r="NUZ62" i="15"/>
  <c r="NVA62" i="15"/>
  <c r="NVB62" i="15"/>
  <c r="NVC62" i="15"/>
  <c r="NVD62" i="15"/>
  <c r="NVE62" i="15"/>
  <c r="NVF62" i="15"/>
  <c r="NVG62" i="15"/>
  <c r="NVH62" i="15"/>
  <c r="NVI62" i="15"/>
  <c r="NVJ62" i="15"/>
  <c r="NVK62" i="15"/>
  <c r="NVL62" i="15"/>
  <c r="NVM62" i="15"/>
  <c r="NVN62" i="15"/>
  <c r="NVO62" i="15"/>
  <c r="NVP62" i="15"/>
  <c r="NVQ62" i="15"/>
  <c r="NVR62" i="15"/>
  <c r="NVS62" i="15"/>
  <c r="NVT62" i="15"/>
  <c r="NVU62" i="15"/>
  <c r="NVV62" i="15"/>
  <c r="NVW62" i="15"/>
  <c r="NVX62" i="15"/>
  <c r="NVY62" i="15"/>
  <c r="NVZ62" i="15"/>
  <c r="NWA62" i="15"/>
  <c r="NWB62" i="15"/>
  <c r="NWC62" i="15"/>
  <c r="NWD62" i="15"/>
  <c r="NWE62" i="15"/>
  <c r="NWF62" i="15"/>
  <c r="NWG62" i="15"/>
  <c r="NWH62" i="15"/>
  <c r="NWI62" i="15"/>
  <c r="NWJ62" i="15"/>
  <c r="NWK62" i="15"/>
  <c r="NWL62" i="15"/>
  <c r="NWM62" i="15"/>
  <c r="NWN62" i="15"/>
  <c r="NWO62" i="15"/>
  <c r="NWP62" i="15"/>
  <c r="NWQ62" i="15"/>
  <c r="NWR62" i="15"/>
  <c r="NWS62" i="15"/>
  <c r="NWT62" i="15"/>
  <c r="NWU62" i="15"/>
  <c r="NWV62" i="15"/>
  <c r="NWW62" i="15"/>
  <c r="NWX62" i="15"/>
  <c r="NWY62" i="15"/>
  <c r="NWZ62" i="15"/>
  <c r="NXA62" i="15"/>
  <c r="NXB62" i="15"/>
  <c r="NXC62" i="15"/>
  <c r="NXD62" i="15"/>
  <c r="NXE62" i="15"/>
  <c r="NXF62" i="15"/>
  <c r="NXG62" i="15"/>
  <c r="NXH62" i="15"/>
  <c r="NXI62" i="15"/>
  <c r="NXJ62" i="15"/>
  <c r="NXK62" i="15"/>
  <c r="NXL62" i="15"/>
  <c r="NXM62" i="15"/>
  <c r="NXN62" i="15"/>
  <c r="NXO62" i="15"/>
  <c r="NXP62" i="15"/>
  <c r="NXQ62" i="15"/>
  <c r="NXR62" i="15"/>
  <c r="NXS62" i="15"/>
  <c r="NXT62" i="15"/>
  <c r="NXU62" i="15"/>
  <c r="NXV62" i="15"/>
  <c r="NXW62" i="15"/>
  <c r="NXX62" i="15"/>
  <c r="NXY62" i="15"/>
  <c r="NXZ62" i="15"/>
  <c r="NYA62" i="15"/>
  <c r="NYB62" i="15"/>
  <c r="NYC62" i="15"/>
  <c r="NYD62" i="15"/>
  <c r="NYE62" i="15"/>
  <c r="NYF62" i="15"/>
  <c r="NYG62" i="15"/>
  <c r="NYH62" i="15"/>
  <c r="NYI62" i="15"/>
  <c r="NYJ62" i="15"/>
  <c r="NYK62" i="15"/>
  <c r="NYL62" i="15"/>
  <c r="NYM62" i="15"/>
  <c r="NYN62" i="15"/>
  <c r="NYO62" i="15"/>
  <c r="NYP62" i="15"/>
  <c r="NYQ62" i="15"/>
  <c r="NYR62" i="15"/>
  <c r="NYS62" i="15"/>
  <c r="NYT62" i="15"/>
  <c r="NYU62" i="15"/>
  <c r="NYV62" i="15"/>
  <c r="NYW62" i="15"/>
  <c r="NYX62" i="15"/>
  <c r="NYY62" i="15"/>
  <c r="NYZ62" i="15"/>
  <c r="NZA62" i="15"/>
  <c r="NZB62" i="15"/>
  <c r="NZC62" i="15"/>
  <c r="NZD62" i="15"/>
  <c r="NZE62" i="15"/>
  <c r="NZF62" i="15"/>
  <c r="NZG62" i="15"/>
  <c r="NZH62" i="15"/>
  <c r="NZI62" i="15"/>
  <c r="NZJ62" i="15"/>
  <c r="NZK62" i="15"/>
  <c r="NZL62" i="15"/>
  <c r="NZM62" i="15"/>
  <c r="NZN62" i="15"/>
  <c r="NZO62" i="15"/>
  <c r="NZP62" i="15"/>
  <c r="NZQ62" i="15"/>
  <c r="NZR62" i="15"/>
  <c r="NZS62" i="15"/>
  <c r="NZT62" i="15"/>
  <c r="NZU62" i="15"/>
  <c r="NZV62" i="15"/>
  <c r="NZW62" i="15"/>
  <c r="NZX62" i="15"/>
  <c r="NZY62" i="15"/>
  <c r="NZZ62" i="15"/>
  <c r="OAA62" i="15"/>
  <c r="OAB62" i="15"/>
  <c r="OAC62" i="15"/>
  <c r="OAD62" i="15"/>
  <c r="OAE62" i="15"/>
  <c r="OAF62" i="15"/>
  <c r="OAG62" i="15"/>
  <c r="OAH62" i="15"/>
  <c r="OAI62" i="15"/>
  <c r="OAJ62" i="15"/>
  <c r="OAK62" i="15"/>
  <c r="OAL62" i="15"/>
  <c r="OAM62" i="15"/>
  <c r="OAN62" i="15"/>
  <c r="OAO62" i="15"/>
  <c r="OAP62" i="15"/>
  <c r="OAQ62" i="15"/>
  <c r="OAR62" i="15"/>
  <c r="OAS62" i="15"/>
  <c r="OAT62" i="15"/>
  <c r="OAU62" i="15"/>
  <c r="OAV62" i="15"/>
  <c r="OAW62" i="15"/>
  <c r="OAX62" i="15"/>
  <c r="OAY62" i="15"/>
  <c r="OAZ62" i="15"/>
  <c r="OBA62" i="15"/>
  <c r="OBB62" i="15"/>
  <c r="OBC62" i="15"/>
  <c r="OBD62" i="15"/>
  <c r="OBE62" i="15"/>
  <c r="OBF62" i="15"/>
  <c r="OBG62" i="15"/>
  <c r="OBH62" i="15"/>
  <c r="OBI62" i="15"/>
  <c r="OBJ62" i="15"/>
  <c r="OBK62" i="15"/>
  <c r="OBL62" i="15"/>
  <c r="OBM62" i="15"/>
  <c r="OBN62" i="15"/>
  <c r="OBO62" i="15"/>
  <c r="OBP62" i="15"/>
  <c r="OBQ62" i="15"/>
  <c r="OBR62" i="15"/>
  <c r="OBS62" i="15"/>
  <c r="OBT62" i="15"/>
  <c r="OBU62" i="15"/>
  <c r="OBV62" i="15"/>
  <c r="OBW62" i="15"/>
  <c r="OBX62" i="15"/>
  <c r="OBY62" i="15"/>
  <c r="OBZ62" i="15"/>
  <c r="OCA62" i="15"/>
  <c r="OCB62" i="15"/>
  <c r="OCC62" i="15"/>
  <c r="OCD62" i="15"/>
  <c r="OCE62" i="15"/>
  <c r="OCF62" i="15"/>
  <c r="OCG62" i="15"/>
  <c r="OCH62" i="15"/>
  <c r="OCI62" i="15"/>
  <c r="OCJ62" i="15"/>
  <c r="OCK62" i="15"/>
  <c r="OCL62" i="15"/>
  <c r="OCM62" i="15"/>
  <c r="OCN62" i="15"/>
  <c r="OCO62" i="15"/>
  <c r="OCP62" i="15"/>
  <c r="OCQ62" i="15"/>
  <c r="OCR62" i="15"/>
  <c r="OCS62" i="15"/>
  <c r="OCT62" i="15"/>
  <c r="OCU62" i="15"/>
  <c r="OCV62" i="15"/>
  <c r="OCW62" i="15"/>
  <c r="OCX62" i="15"/>
  <c r="OCY62" i="15"/>
  <c r="OCZ62" i="15"/>
  <c r="ODA62" i="15"/>
  <c r="ODB62" i="15"/>
  <c r="ODC62" i="15"/>
  <c r="ODD62" i="15"/>
  <c r="ODE62" i="15"/>
  <c r="ODF62" i="15"/>
  <c r="ODG62" i="15"/>
  <c r="ODH62" i="15"/>
  <c r="ODI62" i="15"/>
  <c r="ODJ62" i="15"/>
  <c r="ODK62" i="15"/>
  <c r="ODL62" i="15"/>
  <c r="ODM62" i="15"/>
  <c r="ODN62" i="15"/>
  <c r="ODO62" i="15"/>
  <c r="ODP62" i="15"/>
  <c r="ODQ62" i="15"/>
  <c r="ODR62" i="15"/>
  <c r="ODS62" i="15"/>
  <c r="ODT62" i="15"/>
  <c r="ODU62" i="15"/>
  <c r="ODV62" i="15"/>
  <c r="ODW62" i="15"/>
  <c r="ODX62" i="15"/>
  <c r="ODY62" i="15"/>
  <c r="ODZ62" i="15"/>
  <c r="OEA62" i="15"/>
  <c r="OEB62" i="15"/>
  <c r="OEC62" i="15"/>
  <c r="OED62" i="15"/>
  <c r="OEE62" i="15"/>
  <c r="OEF62" i="15"/>
  <c r="OEG62" i="15"/>
  <c r="OEH62" i="15"/>
  <c r="OEI62" i="15"/>
  <c r="OEJ62" i="15"/>
  <c r="OEK62" i="15"/>
  <c r="OEL62" i="15"/>
  <c r="OEM62" i="15"/>
  <c r="OEN62" i="15"/>
  <c r="OEO62" i="15"/>
  <c r="OEP62" i="15"/>
  <c r="OEQ62" i="15"/>
  <c r="OER62" i="15"/>
  <c r="OES62" i="15"/>
  <c r="OET62" i="15"/>
  <c r="OEU62" i="15"/>
  <c r="OEV62" i="15"/>
  <c r="OEW62" i="15"/>
  <c r="OEX62" i="15"/>
  <c r="OEY62" i="15"/>
  <c r="OEZ62" i="15"/>
  <c r="OFA62" i="15"/>
  <c r="OFB62" i="15"/>
  <c r="OFC62" i="15"/>
  <c r="OFD62" i="15"/>
  <c r="OFE62" i="15"/>
  <c r="OFF62" i="15"/>
  <c r="OFG62" i="15"/>
  <c r="OFH62" i="15"/>
  <c r="OFI62" i="15"/>
  <c r="OFJ62" i="15"/>
  <c r="OFK62" i="15"/>
  <c r="OFL62" i="15"/>
  <c r="OFM62" i="15"/>
  <c r="OFN62" i="15"/>
  <c r="OFO62" i="15"/>
  <c r="OFP62" i="15"/>
  <c r="OFQ62" i="15"/>
  <c r="OFR62" i="15"/>
  <c r="OFS62" i="15"/>
  <c r="OFT62" i="15"/>
  <c r="OFU62" i="15"/>
  <c r="OFV62" i="15"/>
  <c r="OFW62" i="15"/>
  <c r="OFX62" i="15"/>
  <c r="OFY62" i="15"/>
  <c r="OFZ62" i="15"/>
  <c r="OGA62" i="15"/>
  <c r="OGB62" i="15"/>
  <c r="OGC62" i="15"/>
  <c r="OGD62" i="15"/>
  <c r="OGE62" i="15"/>
  <c r="OGF62" i="15"/>
  <c r="OGG62" i="15"/>
  <c r="OGH62" i="15"/>
  <c r="OGI62" i="15"/>
  <c r="OGJ62" i="15"/>
  <c r="OGK62" i="15"/>
  <c r="OGL62" i="15"/>
  <c r="OGM62" i="15"/>
  <c r="OGN62" i="15"/>
  <c r="OGO62" i="15"/>
  <c r="OGP62" i="15"/>
  <c r="OGQ62" i="15"/>
  <c r="OGR62" i="15"/>
  <c r="OGS62" i="15"/>
  <c r="OGT62" i="15"/>
  <c r="OGU62" i="15"/>
  <c r="OGV62" i="15"/>
  <c r="OGW62" i="15"/>
  <c r="OGX62" i="15"/>
  <c r="OGY62" i="15"/>
  <c r="OGZ62" i="15"/>
  <c r="OHA62" i="15"/>
  <c r="OHB62" i="15"/>
  <c r="OHC62" i="15"/>
  <c r="OHD62" i="15"/>
  <c r="OHE62" i="15"/>
  <c r="OHF62" i="15"/>
  <c r="OHG62" i="15"/>
  <c r="OHH62" i="15"/>
  <c r="OHI62" i="15"/>
  <c r="OHJ62" i="15"/>
  <c r="OHK62" i="15"/>
  <c r="OHL62" i="15"/>
  <c r="OHM62" i="15"/>
  <c r="OHN62" i="15"/>
  <c r="OHO62" i="15"/>
  <c r="OHP62" i="15"/>
  <c r="OHQ62" i="15"/>
  <c r="OHR62" i="15"/>
  <c r="OHS62" i="15"/>
  <c r="OHT62" i="15"/>
  <c r="OHU62" i="15"/>
  <c r="OHV62" i="15"/>
  <c r="OHW62" i="15"/>
  <c r="OHX62" i="15"/>
  <c r="OHY62" i="15"/>
  <c r="OHZ62" i="15"/>
  <c r="OIA62" i="15"/>
  <c r="OIB62" i="15"/>
  <c r="OIC62" i="15"/>
  <c r="OID62" i="15"/>
  <c r="OIE62" i="15"/>
  <c r="OIF62" i="15"/>
  <c r="OIG62" i="15"/>
  <c r="OIH62" i="15"/>
  <c r="OII62" i="15"/>
  <c r="OIJ62" i="15"/>
  <c r="OIK62" i="15"/>
  <c r="OIL62" i="15"/>
  <c r="OIM62" i="15"/>
  <c r="OIN62" i="15"/>
  <c r="OIO62" i="15"/>
  <c r="OIP62" i="15"/>
  <c r="OIQ62" i="15"/>
  <c r="OIR62" i="15"/>
  <c r="OIS62" i="15"/>
  <c r="OIT62" i="15"/>
  <c r="OIU62" i="15"/>
  <c r="OIV62" i="15"/>
  <c r="OIW62" i="15"/>
  <c r="OIX62" i="15"/>
  <c r="OIY62" i="15"/>
  <c r="OIZ62" i="15"/>
  <c r="OJA62" i="15"/>
  <c r="OJB62" i="15"/>
  <c r="OJC62" i="15"/>
  <c r="OJD62" i="15"/>
  <c r="OJE62" i="15"/>
  <c r="OJF62" i="15"/>
  <c r="OJG62" i="15"/>
  <c r="OJH62" i="15"/>
  <c r="OJI62" i="15"/>
  <c r="OJJ62" i="15"/>
  <c r="OJK62" i="15"/>
  <c r="OJL62" i="15"/>
  <c r="OJM62" i="15"/>
  <c r="OJN62" i="15"/>
  <c r="OJO62" i="15"/>
  <c r="OJP62" i="15"/>
  <c r="OJQ62" i="15"/>
  <c r="OJR62" i="15"/>
  <c r="OJS62" i="15"/>
  <c r="OJT62" i="15"/>
  <c r="OJU62" i="15"/>
  <c r="OJV62" i="15"/>
  <c r="OJW62" i="15"/>
  <c r="OJX62" i="15"/>
  <c r="OJY62" i="15"/>
  <c r="OJZ62" i="15"/>
  <c r="OKA62" i="15"/>
  <c r="OKB62" i="15"/>
  <c r="OKC62" i="15"/>
  <c r="OKD62" i="15"/>
  <c r="OKE62" i="15"/>
  <c r="OKF62" i="15"/>
  <c r="OKG62" i="15"/>
  <c r="OKH62" i="15"/>
  <c r="OKI62" i="15"/>
  <c r="OKJ62" i="15"/>
  <c r="OKK62" i="15"/>
  <c r="OKL62" i="15"/>
  <c r="OKM62" i="15"/>
  <c r="OKN62" i="15"/>
  <c r="OKO62" i="15"/>
  <c r="OKP62" i="15"/>
  <c r="OKQ62" i="15"/>
  <c r="OKR62" i="15"/>
  <c r="OKS62" i="15"/>
  <c r="OKT62" i="15"/>
  <c r="OKU62" i="15"/>
  <c r="OKV62" i="15"/>
  <c r="OKW62" i="15"/>
  <c r="OKX62" i="15"/>
  <c r="OKY62" i="15"/>
  <c r="OKZ62" i="15"/>
  <c r="OLA62" i="15"/>
  <c r="OLB62" i="15"/>
  <c r="OLC62" i="15"/>
  <c r="OLD62" i="15"/>
  <c r="OLE62" i="15"/>
  <c r="OLF62" i="15"/>
  <c r="OLG62" i="15"/>
  <c r="OLH62" i="15"/>
  <c r="OLI62" i="15"/>
  <c r="OLJ62" i="15"/>
  <c r="OLK62" i="15"/>
  <c r="OLL62" i="15"/>
  <c r="OLM62" i="15"/>
  <c r="OLN62" i="15"/>
  <c r="OLO62" i="15"/>
  <c r="OLP62" i="15"/>
  <c r="OLQ62" i="15"/>
  <c r="OLR62" i="15"/>
  <c r="OLS62" i="15"/>
  <c r="OLT62" i="15"/>
  <c r="OLU62" i="15"/>
  <c r="OLV62" i="15"/>
  <c r="OLW62" i="15"/>
  <c r="OLX62" i="15"/>
  <c r="OLY62" i="15"/>
  <c r="OLZ62" i="15"/>
  <c r="OMA62" i="15"/>
  <c r="OMB62" i="15"/>
  <c r="OMC62" i="15"/>
  <c r="OMD62" i="15"/>
  <c r="OME62" i="15"/>
  <c r="OMF62" i="15"/>
  <c r="OMG62" i="15"/>
  <c r="OMH62" i="15"/>
  <c r="OMI62" i="15"/>
  <c r="OMJ62" i="15"/>
  <c r="OMK62" i="15"/>
  <c r="OML62" i="15"/>
  <c r="OMM62" i="15"/>
  <c r="OMN62" i="15"/>
  <c r="OMO62" i="15"/>
  <c r="OMP62" i="15"/>
  <c r="OMQ62" i="15"/>
  <c r="OMR62" i="15"/>
  <c r="OMS62" i="15"/>
  <c r="OMT62" i="15"/>
  <c r="OMU62" i="15"/>
  <c r="OMV62" i="15"/>
  <c r="OMW62" i="15"/>
  <c r="OMX62" i="15"/>
  <c r="OMY62" i="15"/>
  <c r="OMZ62" i="15"/>
  <c r="ONA62" i="15"/>
  <c r="ONB62" i="15"/>
  <c r="ONC62" i="15"/>
  <c r="OND62" i="15"/>
  <c r="ONE62" i="15"/>
  <c r="ONF62" i="15"/>
  <c r="ONG62" i="15"/>
  <c r="ONH62" i="15"/>
  <c r="ONI62" i="15"/>
  <c r="ONJ62" i="15"/>
  <c r="ONK62" i="15"/>
  <c r="ONL62" i="15"/>
  <c r="ONM62" i="15"/>
  <c r="ONN62" i="15"/>
  <c r="ONO62" i="15"/>
  <c r="ONP62" i="15"/>
  <c r="ONQ62" i="15"/>
  <c r="ONR62" i="15"/>
  <c r="ONS62" i="15"/>
  <c r="ONT62" i="15"/>
  <c r="ONU62" i="15"/>
  <c r="ONV62" i="15"/>
  <c r="ONW62" i="15"/>
  <c r="ONX62" i="15"/>
  <c r="ONY62" i="15"/>
  <c r="ONZ62" i="15"/>
  <c r="OOA62" i="15"/>
  <c r="OOB62" i="15"/>
  <c r="OOC62" i="15"/>
  <c r="OOD62" i="15"/>
  <c r="OOE62" i="15"/>
  <c r="OOF62" i="15"/>
  <c r="OOG62" i="15"/>
  <c r="OOH62" i="15"/>
  <c r="OOI62" i="15"/>
  <c r="OOJ62" i="15"/>
  <c r="OOK62" i="15"/>
  <c r="OOL62" i="15"/>
  <c r="OOM62" i="15"/>
  <c r="OON62" i="15"/>
  <c r="OOO62" i="15"/>
  <c r="OOP62" i="15"/>
  <c r="OOQ62" i="15"/>
  <c r="OOR62" i="15"/>
  <c r="OOS62" i="15"/>
  <c r="OOT62" i="15"/>
  <c r="OOU62" i="15"/>
  <c r="OOV62" i="15"/>
  <c r="OOW62" i="15"/>
  <c r="OOX62" i="15"/>
  <c r="OOY62" i="15"/>
  <c r="OOZ62" i="15"/>
  <c r="OPA62" i="15"/>
  <c r="OPB62" i="15"/>
  <c r="OPC62" i="15"/>
  <c r="OPD62" i="15"/>
  <c r="OPE62" i="15"/>
  <c r="OPF62" i="15"/>
  <c r="OPG62" i="15"/>
  <c r="OPH62" i="15"/>
  <c r="OPI62" i="15"/>
  <c r="OPJ62" i="15"/>
  <c r="OPK62" i="15"/>
  <c r="OPL62" i="15"/>
  <c r="OPM62" i="15"/>
  <c r="OPN62" i="15"/>
  <c r="OPO62" i="15"/>
  <c r="OPP62" i="15"/>
  <c r="OPQ62" i="15"/>
  <c r="OPR62" i="15"/>
  <c r="OPS62" i="15"/>
  <c r="OPT62" i="15"/>
  <c r="OPU62" i="15"/>
  <c r="OPV62" i="15"/>
  <c r="OPW62" i="15"/>
  <c r="OPX62" i="15"/>
  <c r="OPY62" i="15"/>
  <c r="OPZ62" i="15"/>
  <c r="OQA62" i="15"/>
  <c r="OQB62" i="15"/>
  <c r="OQC62" i="15"/>
  <c r="OQD62" i="15"/>
  <c r="OQE62" i="15"/>
  <c r="OQF62" i="15"/>
  <c r="OQG62" i="15"/>
  <c r="OQH62" i="15"/>
  <c r="OQI62" i="15"/>
  <c r="OQJ62" i="15"/>
  <c r="OQK62" i="15"/>
  <c r="OQL62" i="15"/>
  <c r="OQM62" i="15"/>
  <c r="OQN62" i="15"/>
  <c r="OQO62" i="15"/>
  <c r="OQP62" i="15"/>
  <c r="OQQ62" i="15"/>
  <c r="OQR62" i="15"/>
  <c r="OQS62" i="15"/>
  <c r="OQT62" i="15"/>
  <c r="OQU62" i="15"/>
  <c r="OQV62" i="15"/>
  <c r="OQW62" i="15"/>
  <c r="OQX62" i="15"/>
  <c r="OQY62" i="15"/>
  <c r="OQZ62" i="15"/>
  <c r="ORA62" i="15"/>
  <c r="ORB62" i="15"/>
  <c r="ORC62" i="15"/>
  <c r="ORD62" i="15"/>
  <c r="ORE62" i="15"/>
  <c r="ORF62" i="15"/>
  <c r="ORG62" i="15"/>
  <c r="ORH62" i="15"/>
  <c r="ORI62" i="15"/>
  <c r="ORJ62" i="15"/>
  <c r="ORK62" i="15"/>
  <c r="ORL62" i="15"/>
  <c r="ORM62" i="15"/>
  <c r="ORN62" i="15"/>
  <c r="ORO62" i="15"/>
  <c r="ORP62" i="15"/>
  <c r="ORQ62" i="15"/>
  <c r="ORR62" i="15"/>
  <c r="ORS62" i="15"/>
  <c r="ORT62" i="15"/>
  <c r="ORU62" i="15"/>
  <c r="ORV62" i="15"/>
  <c r="ORW62" i="15"/>
  <c r="ORX62" i="15"/>
  <c r="ORY62" i="15"/>
  <c r="ORZ62" i="15"/>
  <c r="OSA62" i="15"/>
  <c r="OSB62" i="15"/>
  <c r="OSC62" i="15"/>
  <c r="OSD62" i="15"/>
  <c r="OSE62" i="15"/>
  <c r="OSF62" i="15"/>
  <c r="OSG62" i="15"/>
  <c r="OSH62" i="15"/>
  <c r="OSI62" i="15"/>
  <c r="OSJ62" i="15"/>
  <c r="OSK62" i="15"/>
  <c r="OSL62" i="15"/>
  <c r="OSM62" i="15"/>
  <c r="OSN62" i="15"/>
  <c r="OSO62" i="15"/>
  <c r="OSP62" i="15"/>
  <c r="OSQ62" i="15"/>
  <c r="OSR62" i="15"/>
  <c r="OSS62" i="15"/>
  <c r="OST62" i="15"/>
  <c r="OSU62" i="15"/>
  <c r="OSV62" i="15"/>
  <c r="OSW62" i="15"/>
  <c r="OSX62" i="15"/>
  <c r="OSY62" i="15"/>
  <c r="OSZ62" i="15"/>
  <c r="OTA62" i="15"/>
  <c r="OTB62" i="15"/>
  <c r="OTC62" i="15"/>
  <c r="OTD62" i="15"/>
  <c r="OTE62" i="15"/>
  <c r="OTF62" i="15"/>
  <c r="OTG62" i="15"/>
  <c r="OTH62" i="15"/>
  <c r="OTI62" i="15"/>
  <c r="OTJ62" i="15"/>
  <c r="OTK62" i="15"/>
  <c r="OTL62" i="15"/>
  <c r="OTM62" i="15"/>
  <c r="OTN62" i="15"/>
  <c r="OTO62" i="15"/>
  <c r="OTP62" i="15"/>
  <c r="OTQ62" i="15"/>
  <c r="OTR62" i="15"/>
  <c r="OTS62" i="15"/>
  <c r="OTT62" i="15"/>
  <c r="OTU62" i="15"/>
  <c r="OTV62" i="15"/>
  <c r="OTW62" i="15"/>
  <c r="OTX62" i="15"/>
  <c r="OTY62" i="15"/>
  <c r="OTZ62" i="15"/>
  <c r="OUA62" i="15"/>
  <c r="OUB62" i="15"/>
  <c r="OUC62" i="15"/>
  <c r="OUD62" i="15"/>
  <c r="OUE62" i="15"/>
  <c r="OUF62" i="15"/>
  <c r="OUG62" i="15"/>
  <c r="OUH62" i="15"/>
  <c r="OUI62" i="15"/>
  <c r="OUJ62" i="15"/>
  <c r="OUK62" i="15"/>
  <c r="OUL62" i="15"/>
  <c r="OUM62" i="15"/>
  <c r="OUN62" i="15"/>
  <c r="OUO62" i="15"/>
  <c r="OUP62" i="15"/>
  <c r="OUQ62" i="15"/>
  <c r="OUR62" i="15"/>
  <c r="OUS62" i="15"/>
  <c r="OUT62" i="15"/>
  <c r="OUU62" i="15"/>
  <c r="OUV62" i="15"/>
  <c r="OUW62" i="15"/>
  <c r="OUX62" i="15"/>
  <c r="OUY62" i="15"/>
  <c r="OUZ62" i="15"/>
  <c r="OVA62" i="15"/>
  <c r="OVB62" i="15"/>
  <c r="OVC62" i="15"/>
  <c r="OVD62" i="15"/>
  <c r="OVE62" i="15"/>
  <c r="OVF62" i="15"/>
  <c r="OVG62" i="15"/>
  <c r="OVH62" i="15"/>
  <c r="OVI62" i="15"/>
  <c r="OVJ62" i="15"/>
  <c r="OVK62" i="15"/>
  <c r="OVL62" i="15"/>
  <c r="OVM62" i="15"/>
  <c r="OVN62" i="15"/>
  <c r="OVO62" i="15"/>
  <c r="OVP62" i="15"/>
  <c r="OVQ62" i="15"/>
  <c r="OVR62" i="15"/>
  <c r="OVS62" i="15"/>
  <c r="OVT62" i="15"/>
  <c r="OVU62" i="15"/>
  <c r="OVV62" i="15"/>
  <c r="OVW62" i="15"/>
  <c r="OVX62" i="15"/>
  <c r="OVY62" i="15"/>
  <c r="OVZ62" i="15"/>
  <c r="OWA62" i="15"/>
  <c r="OWB62" i="15"/>
  <c r="OWC62" i="15"/>
  <c r="OWD62" i="15"/>
  <c r="OWE62" i="15"/>
  <c r="OWF62" i="15"/>
  <c r="OWG62" i="15"/>
  <c r="OWH62" i="15"/>
  <c r="OWI62" i="15"/>
  <c r="OWJ62" i="15"/>
  <c r="OWK62" i="15"/>
  <c r="OWL62" i="15"/>
  <c r="OWM62" i="15"/>
  <c r="OWN62" i="15"/>
  <c r="OWO62" i="15"/>
  <c r="OWP62" i="15"/>
  <c r="OWQ62" i="15"/>
  <c r="OWR62" i="15"/>
  <c r="OWS62" i="15"/>
  <c r="OWT62" i="15"/>
  <c r="OWU62" i="15"/>
  <c r="OWV62" i="15"/>
  <c r="OWW62" i="15"/>
  <c r="OWX62" i="15"/>
  <c r="OWY62" i="15"/>
  <c r="OWZ62" i="15"/>
  <c r="OXA62" i="15"/>
  <c r="OXB62" i="15"/>
  <c r="OXC62" i="15"/>
  <c r="OXD62" i="15"/>
  <c r="OXE62" i="15"/>
  <c r="OXF62" i="15"/>
  <c r="OXG62" i="15"/>
  <c r="OXH62" i="15"/>
  <c r="OXI62" i="15"/>
  <c r="OXJ62" i="15"/>
  <c r="OXK62" i="15"/>
  <c r="OXL62" i="15"/>
  <c r="OXM62" i="15"/>
  <c r="OXN62" i="15"/>
  <c r="OXO62" i="15"/>
  <c r="OXP62" i="15"/>
  <c r="OXQ62" i="15"/>
  <c r="OXR62" i="15"/>
  <c r="OXS62" i="15"/>
  <c r="OXT62" i="15"/>
  <c r="OXU62" i="15"/>
  <c r="OXV62" i="15"/>
  <c r="OXW62" i="15"/>
  <c r="OXX62" i="15"/>
  <c r="OXY62" i="15"/>
  <c r="OXZ62" i="15"/>
  <c r="OYA62" i="15"/>
  <c r="OYB62" i="15"/>
  <c r="OYC62" i="15"/>
  <c r="OYD62" i="15"/>
  <c r="OYE62" i="15"/>
  <c r="OYF62" i="15"/>
  <c r="OYG62" i="15"/>
  <c r="OYH62" i="15"/>
  <c r="OYI62" i="15"/>
  <c r="OYJ62" i="15"/>
  <c r="OYK62" i="15"/>
  <c r="OYL62" i="15"/>
  <c r="OYM62" i="15"/>
  <c r="OYN62" i="15"/>
  <c r="OYO62" i="15"/>
  <c r="OYP62" i="15"/>
  <c r="OYQ62" i="15"/>
  <c r="OYR62" i="15"/>
  <c r="OYS62" i="15"/>
  <c r="OYT62" i="15"/>
  <c r="OYU62" i="15"/>
  <c r="OYV62" i="15"/>
  <c r="OYW62" i="15"/>
  <c r="OYX62" i="15"/>
  <c r="OYY62" i="15"/>
  <c r="OYZ62" i="15"/>
  <c r="OZA62" i="15"/>
  <c r="OZB62" i="15"/>
  <c r="OZC62" i="15"/>
  <c r="OZD62" i="15"/>
  <c r="OZE62" i="15"/>
  <c r="OZF62" i="15"/>
  <c r="OZG62" i="15"/>
  <c r="OZH62" i="15"/>
  <c r="OZI62" i="15"/>
  <c r="OZJ62" i="15"/>
  <c r="OZK62" i="15"/>
  <c r="OZL62" i="15"/>
  <c r="OZM62" i="15"/>
  <c r="OZN62" i="15"/>
  <c r="OZO62" i="15"/>
  <c r="OZP62" i="15"/>
  <c r="OZQ62" i="15"/>
  <c r="OZR62" i="15"/>
  <c r="OZS62" i="15"/>
  <c r="OZT62" i="15"/>
  <c r="OZU62" i="15"/>
  <c r="OZV62" i="15"/>
  <c r="OZW62" i="15"/>
  <c r="OZX62" i="15"/>
  <c r="OZY62" i="15"/>
  <c r="OZZ62" i="15"/>
  <c r="PAA62" i="15"/>
  <c r="PAB62" i="15"/>
  <c r="PAC62" i="15"/>
  <c r="PAD62" i="15"/>
  <c r="PAE62" i="15"/>
  <c r="PAF62" i="15"/>
  <c r="PAG62" i="15"/>
  <c r="PAH62" i="15"/>
  <c r="PAI62" i="15"/>
  <c r="PAJ62" i="15"/>
  <c r="PAK62" i="15"/>
  <c r="PAL62" i="15"/>
  <c r="PAM62" i="15"/>
  <c r="PAN62" i="15"/>
  <c r="PAO62" i="15"/>
  <c r="PAP62" i="15"/>
  <c r="PAQ62" i="15"/>
  <c r="PAR62" i="15"/>
  <c r="PAS62" i="15"/>
  <c r="PAT62" i="15"/>
  <c r="PAU62" i="15"/>
  <c r="PAV62" i="15"/>
  <c r="PAW62" i="15"/>
  <c r="PAX62" i="15"/>
  <c r="PAY62" i="15"/>
  <c r="PAZ62" i="15"/>
  <c r="PBA62" i="15"/>
  <c r="PBB62" i="15"/>
  <c r="PBC62" i="15"/>
  <c r="PBD62" i="15"/>
  <c r="PBE62" i="15"/>
  <c r="PBF62" i="15"/>
  <c r="PBG62" i="15"/>
  <c r="PBH62" i="15"/>
  <c r="PBI62" i="15"/>
  <c r="PBJ62" i="15"/>
  <c r="PBK62" i="15"/>
  <c r="PBL62" i="15"/>
  <c r="PBM62" i="15"/>
  <c r="PBN62" i="15"/>
  <c r="PBO62" i="15"/>
  <c r="PBP62" i="15"/>
  <c r="PBQ62" i="15"/>
  <c r="PBR62" i="15"/>
  <c r="PBS62" i="15"/>
  <c r="PBT62" i="15"/>
  <c r="PBU62" i="15"/>
  <c r="PBV62" i="15"/>
  <c r="PBW62" i="15"/>
  <c r="PBX62" i="15"/>
  <c r="PBY62" i="15"/>
  <c r="PBZ62" i="15"/>
  <c r="PCA62" i="15"/>
  <c r="PCB62" i="15"/>
  <c r="PCC62" i="15"/>
  <c r="PCD62" i="15"/>
  <c r="PCE62" i="15"/>
  <c r="PCF62" i="15"/>
  <c r="PCG62" i="15"/>
  <c r="PCH62" i="15"/>
  <c r="PCI62" i="15"/>
  <c r="PCJ62" i="15"/>
  <c r="PCK62" i="15"/>
  <c r="PCL62" i="15"/>
  <c r="PCM62" i="15"/>
  <c r="PCN62" i="15"/>
  <c r="PCO62" i="15"/>
  <c r="PCP62" i="15"/>
  <c r="PCQ62" i="15"/>
  <c r="PCR62" i="15"/>
  <c r="PCS62" i="15"/>
  <c r="PCT62" i="15"/>
  <c r="PCU62" i="15"/>
  <c r="PCV62" i="15"/>
  <c r="PCW62" i="15"/>
  <c r="PCX62" i="15"/>
  <c r="PCY62" i="15"/>
  <c r="PCZ62" i="15"/>
  <c r="PDA62" i="15"/>
  <c r="PDB62" i="15"/>
  <c r="PDC62" i="15"/>
  <c r="PDD62" i="15"/>
  <c r="PDE62" i="15"/>
  <c r="PDF62" i="15"/>
  <c r="PDG62" i="15"/>
  <c r="PDH62" i="15"/>
  <c r="PDI62" i="15"/>
  <c r="PDJ62" i="15"/>
  <c r="PDK62" i="15"/>
  <c r="PDL62" i="15"/>
  <c r="PDM62" i="15"/>
  <c r="PDN62" i="15"/>
  <c r="PDO62" i="15"/>
  <c r="PDP62" i="15"/>
  <c r="PDQ62" i="15"/>
  <c r="PDR62" i="15"/>
  <c r="PDS62" i="15"/>
  <c r="PDT62" i="15"/>
  <c r="PDU62" i="15"/>
  <c r="PDV62" i="15"/>
  <c r="PDW62" i="15"/>
  <c r="PDX62" i="15"/>
  <c r="PDY62" i="15"/>
  <c r="PDZ62" i="15"/>
  <c r="PEA62" i="15"/>
  <c r="PEB62" i="15"/>
  <c r="PEC62" i="15"/>
  <c r="PED62" i="15"/>
  <c r="PEE62" i="15"/>
  <c r="PEF62" i="15"/>
  <c r="PEG62" i="15"/>
  <c r="PEH62" i="15"/>
  <c r="PEI62" i="15"/>
  <c r="PEJ62" i="15"/>
  <c r="PEK62" i="15"/>
  <c r="PEL62" i="15"/>
  <c r="PEM62" i="15"/>
  <c r="PEN62" i="15"/>
  <c r="PEO62" i="15"/>
  <c r="PEP62" i="15"/>
  <c r="PEQ62" i="15"/>
  <c r="PER62" i="15"/>
  <c r="PES62" i="15"/>
  <c r="PET62" i="15"/>
  <c r="PEU62" i="15"/>
  <c r="PEV62" i="15"/>
  <c r="PEW62" i="15"/>
  <c r="PEX62" i="15"/>
  <c r="PEY62" i="15"/>
  <c r="PEZ62" i="15"/>
  <c r="PFA62" i="15"/>
  <c r="PFB62" i="15"/>
  <c r="PFC62" i="15"/>
  <c r="PFD62" i="15"/>
  <c r="PFE62" i="15"/>
  <c r="PFF62" i="15"/>
  <c r="PFG62" i="15"/>
  <c r="PFH62" i="15"/>
  <c r="PFI62" i="15"/>
  <c r="PFJ62" i="15"/>
  <c r="PFK62" i="15"/>
  <c r="PFL62" i="15"/>
  <c r="PFM62" i="15"/>
  <c r="PFN62" i="15"/>
  <c r="PFO62" i="15"/>
  <c r="PFP62" i="15"/>
  <c r="PFQ62" i="15"/>
  <c r="PFR62" i="15"/>
  <c r="PFS62" i="15"/>
  <c r="PFT62" i="15"/>
  <c r="PFU62" i="15"/>
  <c r="PFV62" i="15"/>
  <c r="PFW62" i="15"/>
  <c r="PFX62" i="15"/>
  <c r="PFY62" i="15"/>
  <c r="PFZ62" i="15"/>
  <c r="PGA62" i="15"/>
  <c r="PGB62" i="15"/>
  <c r="PGC62" i="15"/>
  <c r="PGD62" i="15"/>
  <c r="PGE62" i="15"/>
  <c r="PGF62" i="15"/>
  <c r="PGG62" i="15"/>
  <c r="PGH62" i="15"/>
  <c r="PGI62" i="15"/>
  <c r="PGJ62" i="15"/>
  <c r="PGK62" i="15"/>
  <c r="PGL62" i="15"/>
  <c r="PGM62" i="15"/>
  <c r="PGN62" i="15"/>
  <c r="PGO62" i="15"/>
  <c r="PGP62" i="15"/>
  <c r="PGQ62" i="15"/>
  <c r="PGR62" i="15"/>
  <c r="PGS62" i="15"/>
  <c r="PGT62" i="15"/>
  <c r="PGU62" i="15"/>
  <c r="PGV62" i="15"/>
  <c r="PGW62" i="15"/>
  <c r="PGX62" i="15"/>
  <c r="PGY62" i="15"/>
  <c r="PGZ62" i="15"/>
  <c r="PHA62" i="15"/>
  <c r="PHB62" i="15"/>
  <c r="PHC62" i="15"/>
  <c r="PHD62" i="15"/>
  <c r="PHE62" i="15"/>
  <c r="PHF62" i="15"/>
  <c r="PHG62" i="15"/>
  <c r="PHH62" i="15"/>
  <c r="PHI62" i="15"/>
  <c r="PHJ62" i="15"/>
  <c r="PHK62" i="15"/>
  <c r="PHL62" i="15"/>
  <c r="PHM62" i="15"/>
  <c r="PHN62" i="15"/>
  <c r="PHO62" i="15"/>
  <c r="PHP62" i="15"/>
  <c r="PHQ62" i="15"/>
  <c r="PHR62" i="15"/>
  <c r="PHS62" i="15"/>
  <c r="PHT62" i="15"/>
  <c r="PHU62" i="15"/>
  <c r="PHV62" i="15"/>
  <c r="PHW62" i="15"/>
  <c r="PHX62" i="15"/>
  <c r="PHY62" i="15"/>
  <c r="PHZ62" i="15"/>
  <c r="PIA62" i="15"/>
  <c r="PIB62" i="15"/>
  <c r="PIC62" i="15"/>
  <c r="PID62" i="15"/>
  <c r="PIE62" i="15"/>
  <c r="PIF62" i="15"/>
  <c r="PIG62" i="15"/>
  <c r="PIH62" i="15"/>
  <c r="PII62" i="15"/>
  <c r="PIJ62" i="15"/>
  <c r="PIK62" i="15"/>
  <c r="PIL62" i="15"/>
  <c r="PIM62" i="15"/>
  <c r="PIN62" i="15"/>
  <c r="PIO62" i="15"/>
  <c r="PIP62" i="15"/>
  <c r="PIQ62" i="15"/>
  <c r="PIR62" i="15"/>
  <c r="PIS62" i="15"/>
  <c r="PIT62" i="15"/>
  <c r="PIU62" i="15"/>
  <c r="PIV62" i="15"/>
  <c r="PIW62" i="15"/>
  <c r="PIX62" i="15"/>
  <c r="PIY62" i="15"/>
  <c r="PIZ62" i="15"/>
  <c r="PJA62" i="15"/>
  <c r="PJB62" i="15"/>
  <c r="PJC62" i="15"/>
  <c r="PJD62" i="15"/>
  <c r="PJE62" i="15"/>
  <c r="PJF62" i="15"/>
  <c r="PJG62" i="15"/>
  <c r="PJH62" i="15"/>
  <c r="PJI62" i="15"/>
  <c r="PJJ62" i="15"/>
  <c r="PJK62" i="15"/>
  <c r="PJL62" i="15"/>
  <c r="PJM62" i="15"/>
  <c r="PJN62" i="15"/>
  <c r="PJO62" i="15"/>
  <c r="PJP62" i="15"/>
  <c r="PJQ62" i="15"/>
  <c r="PJR62" i="15"/>
  <c r="PJS62" i="15"/>
  <c r="PJT62" i="15"/>
  <c r="PJU62" i="15"/>
  <c r="PJV62" i="15"/>
  <c r="PJW62" i="15"/>
  <c r="PJX62" i="15"/>
  <c r="PJY62" i="15"/>
  <c r="PJZ62" i="15"/>
  <c r="PKA62" i="15"/>
  <c r="PKB62" i="15"/>
  <c r="PKC62" i="15"/>
  <c r="PKD62" i="15"/>
  <c r="PKE62" i="15"/>
  <c r="PKF62" i="15"/>
  <c r="PKG62" i="15"/>
  <c r="PKH62" i="15"/>
  <c r="PKI62" i="15"/>
  <c r="PKJ62" i="15"/>
  <c r="PKK62" i="15"/>
  <c r="PKL62" i="15"/>
  <c r="PKM62" i="15"/>
  <c r="PKN62" i="15"/>
  <c r="PKO62" i="15"/>
  <c r="PKP62" i="15"/>
  <c r="PKQ62" i="15"/>
  <c r="PKR62" i="15"/>
  <c r="PKS62" i="15"/>
  <c r="PKT62" i="15"/>
  <c r="PKU62" i="15"/>
  <c r="PKV62" i="15"/>
  <c r="PKW62" i="15"/>
  <c r="PKX62" i="15"/>
  <c r="PKY62" i="15"/>
  <c r="PKZ62" i="15"/>
  <c r="PLA62" i="15"/>
  <c r="PLB62" i="15"/>
  <c r="PLC62" i="15"/>
  <c r="PLD62" i="15"/>
  <c r="PLE62" i="15"/>
  <c r="PLF62" i="15"/>
  <c r="PLG62" i="15"/>
  <c r="PLH62" i="15"/>
  <c r="PLI62" i="15"/>
  <c r="PLJ62" i="15"/>
  <c r="PLK62" i="15"/>
  <c r="PLL62" i="15"/>
  <c r="PLM62" i="15"/>
  <c r="PLN62" i="15"/>
  <c r="PLO62" i="15"/>
  <c r="PLP62" i="15"/>
  <c r="PLQ62" i="15"/>
  <c r="PLR62" i="15"/>
  <c r="PLS62" i="15"/>
  <c r="PLT62" i="15"/>
  <c r="PLU62" i="15"/>
  <c r="PLV62" i="15"/>
  <c r="PLW62" i="15"/>
  <c r="PLX62" i="15"/>
  <c r="PLY62" i="15"/>
  <c r="PLZ62" i="15"/>
  <c r="PMA62" i="15"/>
  <c r="PMB62" i="15"/>
  <c r="PMC62" i="15"/>
  <c r="PMD62" i="15"/>
  <c r="PME62" i="15"/>
  <c r="PMF62" i="15"/>
  <c r="PMG62" i="15"/>
  <c r="PMH62" i="15"/>
  <c r="PMI62" i="15"/>
  <c r="PMJ62" i="15"/>
  <c r="PMK62" i="15"/>
  <c r="PML62" i="15"/>
  <c r="PMM62" i="15"/>
  <c r="PMN62" i="15"/>
  <c r="PMO62" i="15"/>
  <c r="PMP62" i="15"/>
  <c r="PMQ62" i="15"/>
  <c r="PMR62" i="15"/>
  <c r="PMS62" i="15"/>
  <c r="PMT62" i="15"/>
  <c r="PMU62" i="15"/>
  <c r="PMV62" i="15"/>
  <c r="PMW62" i="15"/>
  <c r="PMX62" i="15"/>
  <c r="PMY62" i="15"/>
  <c r="PMZ62" i="15"/>
  <c r="PNA62" i="15"/>
  <c r="PNB62" i="15"/>
  <c r="PNC62" i="15"/>
  <c r="PND62" i="15"/>
  <c r="PNE62" i="15"/>
  <c r="PNF62" i="15"/>
  <c r="PNG62" i="15"/>
  <c r="PNH62" i="15"/>
  <c r="PNI62" i="15"/>
  <c r="PNJ62" i="15"/>
  <c r="PNK62" i="15"/>
  <c r="PNL62" i="15"/>
  <c r="PNM62" i="15"/>
  <c r="PNN62" i="15"/>
  <c r="PNO62" i="15"/>
  <c r="PNP62" i="15"/>
  <c r="PNQ62" i="15"/>
  <c r="PNR62" i="15"/>
  <c r="PNS62" i="15"/>
  <c r="PNT62" i="15"/>
  <c r="PNU62" i="15"/>
  <c r="PNV62" i="15"/>
  <c r="PNW62" i="15"/>
  <c r="PNX62" i="15"/>
  <c r="PNY62" i="15"/>
  <c r="PNZ62" i="15"/>
  <c r="POA62" i="15"/>
  <c r="POB62" i="15"/>
  <c r="POC62" i="15"/>
  <c r="POD62" i="15"/>
  <c r="POE62" i="15"/>
  <c r="POF62" i="15"/>
  <c r="POG62" i="15"/>
  <c r="POH62" i="15"/>
  <c r="POI62" i="15"/>
  <c r="POJ62" i="15"/>
  <c r="POK62" i="15"/>
  <c r="POL62" i="15"/>
  <c r="POM62" i="15"/>
  <c r="PON62" i="15"/>
  <c r="POO62" i="15"/>
  <c r="POP62" i="15"/>
  <c r="POQ62" i="15"/>
  <c r="POR62" i="15"/>
  <c r="POS62" i="15"/>
  <c r="POT62" i="15"/>
  <c r="POU62" i="15"/>
  <c r="POV62" i="15"/>
  <c r="POW62" i="15"/>
  <c r="POX62" i="15"/>
  <c r="POY62" i="15"/>
  <c r="POZ62" i="15"/>
  <c r="PPA62" i="15"/>
  <c r="PPB62" i="15"/>
  <c r="PPC62" i="15"/>
  <c r="PPD62" i="15"/>
  <c r="PPE62" i="15"/>
  <c r="PPF62" i="15"/>
  <c r="PPG62" i="15"/>
  <c r="PPH62" i="15"/>
  <c r="PPI62" i="15"/>
  <c r="PPJ62" i="15"/>
  <c r="PPK62" i="15"/>
  <c r="PPL62" i="15"/>
  <c r="PPM62" i="15"/>
  <c r="PPN62" i="15"/>
  <c r="PPO62" i="15"/>
  <c r="PPP62" i="15"/>
  <c r="PPQ62" i="15"/>
  <c r="PPR62" i="15"/>
  <c r="PPS62" i="15"/>
  <c r="PPT62" i="15"/>
  <c r="PPU62" i="15"/>
  <c r="PPV62" i="15"/>
  <c r="PPW62" i="15"/>
  <c r="PPX62" i="15"/>
  <c r="PPY62" i="15"/>
  <c r="PPZ62" i="15"/>
  <c r="PQA62" i="15"/>
  <c r="PQB62" i="15"/>
  <c r="PQC62" i="15"/>
  <c r="PQD62" i="15"/>
  <c r="PQE62" i="15"/>
  <c r="PQF62" i="15"/>
  <c r="PQG62" i="15"/>
  <c r="PQH62" i="15"/>
  <c r="PQI62" i="15"/>
  <c r="PQJ62" i="15"/>
  <c r="PQK62" i="15"/>
  <c r="PQL62" i="15"/>
  <c r="PQM62" i="15"/>
  <c r="PQN62" i="15"/>
  <c r="PQO62" i="15"/>
  <c r="PQP62" i="15"/>
  <c r="PQQ62" i="15"/>
  <c r="PQR62" i="15"/>
  <c r="PQS62" i="15"/>
  <c r="PQT62" i="15"/>
  <c r="PQU62" i="15"/>
  <c r="PQV62" i="15"/>
  <c r="PQW62" i="15"/>
  <c r="PQX62" i="15"/>
  <c r="PQY62" i="15"/>
  <c r="PQZ62" i="15"/>
  <c r="PRA62" i="15"/>
  <c r="PRB62" i="15"/>
  <c r="PRC62" i="15"/>
  <c r="PRD62" i="15"/>
  <c r="PRE62" i="15"/>
  <c r="PRF62" i="15"/>
  <c r="PRG62" i="15"/>
  <c r="PRH62" i="15"/>
  <c r="PRI62" i="15"/>
  <c r="PRJ62" i="15"/>
  <c r="PRK62" i="15"/>
  <c r="PRL62" i="15"/>
  <c r="PRM62" i="15"/>
  <c r="PRN62" i="15"/>
  <c r="PRO62" i="15"/>
  <c r="PRP62" i="15"/>
  <c r="PRQ62" i="15"/>
  <c r="PRR62" i="15"/>
  <c r="PRS62" i="15"/>
  <c r="PRT62" i="15"/>
  <c r="PRU62" i="15"/>
  <c r="PRV62" i="15"/>
  <c r="PRW62" i="15"/>
  <c r="PRX62" i="15"/>
  <c r="PRY62" i="15"/>
  <c r="PRZ62" i="15"/>
  <c r="PSA62" i="15"/>
  <c r="PSB62" i="15"/>
  <c r="PSC62" i="15"/>
  <c r="PSD62" i="15"/>
  <c r="PSE62" i="15"/>
  <c r="PSF62" i="15"/>
  <c r="PSG62" i="15"/>
  <c r="PSH62" i="15"/>
  <c r="PSI62" i="15"/>
  <c r="PSJ62" i="15"/>
  <c r="PSK62" i="15"/>
  <c r="PSL62" i="15"/>
  <c r="PSM62" i="15"/>
  <c r="PSN62" i="15"/>
  <c r="PSO62" i="15"/>
  <c r="PSP62" i="15"/>
  <c r="PSQ62" i="15"/>
  <c r="PSR62" i="15"/>
  <c r="PSS62" i="15"/>
  <c r="PST62" i="15"/>
  <c r="PSU62" i="15"/>
  <c r="PSV62" i="15"/>
  <c r="PSW62" i="15"/>
  <c r="PSX62" i="15"/>
  <c r="PSY62" i="15"/>
  <c r="PSZ62" i="15"/>
  <c r="PTA62" i="15"/>
  <c r="PTB62" i="15"/>
  <c r="PTC62" i="15"/>
  <c r="PTD62" i="15"/>
  <c r="PTE62" i="15"/>
  <c r="PTF62" i="15"/>
  <c r="PTG62" i="15"/>
  <c r="PTH62" i="15"/>
  <c r="PTI62" i="15"/>
  <c r="PTJ62" i="15"/>
  <c r="PTK62" i="15"/>
  <c r="PTL62" i="15"/>
  <c r="PTM62" i="15"/>
  <c r="PTN62" i="15"/>
  <c r="PTO62" i="15"/>
  <c r="PTP62" i="15"/>
  <c r="PTQ62" i="15"/>
  <c r="PTR62" i="15"/>
  <c r="PTS62" i="15"/>
  <c r="PTT62" i="15"/>
  <c r="PTU62" i="15"/>
  <c r="PTV62" i="15"/>
  <c r="PTW62" i="15"/>
  <c r="PTX62" i="15"/>
  <c r="PTY62" i="15"/>
  <c r="PTZ62" i="15"/>
  <c r="PUA62" i="15"/>
  <c r="PUB62" i="15"/>
  <c r="PUC62" i="15"/>
  <c r="PUD62" i="15"/>
  <c r="PUE62" i="15"/>
  <c r="PUF62" i="15"/>
  <c r="PUG62" i="15"/>
  <c r="PUH62" i="15"/>
  <c r="PUI62" i="15"/>
  <c r="PUJ62" i="15"/>
  <c r="PUK62" i="15"/>
  <c r="PUL62" i="15"/>
  <c r="PUM62" i="15"/>
  <c r="PUN62" i="15"/>
  <c r="PUO62" i="15"/>
  <c r="PUP62" i="15"/>
  <c r="PUQ62" i="15"/>
  <c r="PUR62" i="15"/>
  <c r="PUS62" i="15"/>
  <c r="PUT62" i="15"/>
  <c r="PUU62" i="15"/>
  <c r="PUV62" i="15"/>
  <c r="PUW62" i="15"/>
  <c r="PUX62" i="15"/>
  <c r="PUY62" i="15"/>
  <c r="PUZ62" i="15"/>
  <c r="PVA62" i="15"/>
  <c r="PVB62" i="15"/>
  <c r="PVC62" i="15"/>
  <c r="PVD62" i="15"/>
  <c r="PVE62" i="15"/>
  <c r="PVF62" i="15"/>
  <c r="PVG62" i="15"/>
  <c r="PVH62" i="15"/>
  <c r="PVI62" i="15"/>
  <c r="PVJ62" i="15"/>
  <c r="PVK62" i="15"/>
  <c r="PVL62" i="15"/>
  <c r="PVM62" i="15"/>
  <c r="PVN62" i="15"/>
  <c r="PVO62" i="15"/>
  <c r="PVP62" i="15"/>
  <c r="PVQ62" i="15"/>
  <c r="PVR62" i="15"/>
  <c r="PVS62" i="15"/>
  <c r="PVT62" i="15"/>
  <c r="PVU62" i="15"/>
  <c r="PVV62" i="15"/>
  <c r="PVW62" i="15"/>
  <c r="PVX62" i="15"/>
  <c r="PVY62" i="15"/>
  <c r="PVZ62" i="15"/>
  <c r="PWA62" i="15"/>
  <c r="PWB62" i="15"/>
  <c r="PWC62" i="15"/>
  <c r="PWD62" i="15"/>
  <c r="PWE62" i="15"/>
  <c r="PWF62" i="15"/>
  <c r="PWG62" i="15"/>
  <c r="PWH62" i="15"/>
  <c r="PWI62" i="15"/>
  <c r="PWJ62" i="15"/>
  <c r="PWK62" i="15"/>
  <c r="PWL62" i="15"/>
  <c r="PWM62" i="15"/>
  <c r="PWN62" i="15"/>
  <c r="PWO62" i="15"/>
  <c r="PWP62" i="15"/>
  <c r="PWQ62" i="15"/>
  <c r="PWR62" i="15"/>
  <c r="PWS62" i="15"/>
  <c r="PWT62" i="15"/>
  <c r="PWU62" i="15"/>
  <c r="PWV62" i="15"/>
  <c r="PWW62" i="15"/>
  <c r="PWX62" i="15"/>
  <c r="PWY62" i="15"/>
  <c r="PWZ62" i="15"/>
  <c r="PXA62" i="15"/>
  <c r="PXB62" i="15"/>
  <c r="PXC62" i="15"/>
  <c r="PXD62" i="15"/>
  <c r="PXE62" i="15"/>
  <c r="PXF62" i="15"/>
  <c r="PXG62" i="15"/>
  <c r="PXH62" i="15"/>
  <c r="PXI62" i="15"/>
  <c r="PXJ62" i="15"/>
  <c r="PXK62" i="15"/>
  <c r="PXL62" i="15"/>
  <c r="PXM62" i="15"/>
  <c r="PXN62" i="15"/>
  <c r="PXO62" i="15"/>
  <c r="PXP62" i="15"/>
  <c r="PXQ62" i="15"/>
  <c r="PXR62" i="15"/>
  <c r="PXS62" i="15"/>
  <c r="PXT62" i="15"/>
  <c r="PXU62" i="15"/>
  <c r="PXV62" i="15"/>
  <c r="PXW62" i="15"/>
  <c r="PXX62" i="15"/>
  <c r="PXY62" i="15"/>
  <c r="PXZ62" i="15"/>
  <c r="PYA62" i="15"/>
  <c r="PYB62" i="15"/>
  <c r="PYC62" i="15"/>
  <c r="PYD62" i="15"/>
  <c r="PYE62" i="15"/>
  <c r="PYF62" i="15"/>
  <c r="PYG62" i="15"/>
  <c r="PYH62" i="15"/>
  <c r="PYI62" i="15"/>
  <c r="PYJ62" i="15"/>
  <c r="PYK62" i="15"/>
  <c r="PYL62" i="15"/>
  <c r="PYM62" i="15"/>
  <c r="PYN62" i="15"/>
  <c r="PYO62" i="15"/>
  <c r="PYP62" i="15"/>
  <c r="PYQ62" i="15"/>
  <c r="PYR62" i="15"/>
  <c r="PYS62" i="15"/>
  <c r="PYT62" i="15"/>
  <c r="PYU62" i="15"/>
  <c r="PYV62" i="15"/>
  <c r="PYW62" i="15"/>
  <c r="PYX62" i="15"/>
  <c r="PYY62" i="15"/>
  <c r="PYZ62" i="15"/>
  <c r="PZA62" i="15"/>
  <c r="PZB62" i="15"/>
  <c r="PZC62" i="15"/>
  <c r="PZD62" i="15"/>
  <c r="PZE62" i="15"/>
  <c r="PZF62" i="15"/>
  <c r="PZG62" i="15"/>
  <c r="PZH62" i="15"/>
  <c r="PZI62" i="15"/>
  <c r="PZJ62" i="15"/>
  <c r="PZK62" i="15"/>
  <c r="PZL62" i="15"/>
  <c r="PZM62" i="15"/>
  <c r="PZN62" i="15"/>
  <c r="PZO62" i="15"/>
  <c r="PZP62" i="15"/>
  <c r="PZQ62" i="15"/>
  <c r="PZR62" i="15"/>
  <c r="PZS62" i="15"/>
  <c r="PZT62" i="15"/>
  <c r="PZU62" i="15"/>
  <c r="PZV62" i="15"/>
  <c r="PZW62" i="15"/>
  <c r="PZX62" i="15"/>
  <c r="PZY62" i="15"/>
  <c r="PZZ62" i="15"/>
  <c r="QAA62" i="15"/>
  <c r="QAB62" i="15"/>
  <c r="QAC62" i="15"/>
  <c r="QAD62" i="15"/>
  <c r="QAE62" i="15"/>
  <c r="QAF62" i="15"/>
  <c r="QAG62" i="15"/>
  <c r="QAH62" i="15"/>
  <c r="QAI62" i="15"/>
  <c r="QAJ62" i="15"/>
  <c r="QAK62" i="15"/>
  <c r="QAL62" i="15"/>
  <c r="QAM62" i="15"/>
  <c r="QAN62" i="15"/>
  <c r="QAO62" i="15"/>
  <c r="QAP62" i="15"/>
  <c r="QAQ62" i="15"/>
  <c r="QAR62" i="15"/>
  <c r="QAS62" i="15"/>
  <c r="QAT62" i="15"/>
  <c r="QAU62" i="15"/>
  <c r="QAV62" i="15"/>
  <c r="QAW62" i="15"/>
  <c r="QAX62" i="15"/>
  <c r="QAY62" i="15"/>
  <c r="QAZ62" i="15"/>
  <c r="QBA62" i="15"/>
  <c r="QBB62" i="15"/>
  <c r="QBC62" i="15"/>
  <c r="QBD62" i="15"/>
  <c r="QBE62" i="15"/>
  <c r="QBF62" i="15"/>
  <c r="QBG62" i="15"/>
  <c r="QBH62" i="15"/>
  <c r="QBI62" i="15"/>
  <c r="QBJ62" i="15"/>
  <c r="QBK62" i="15"/>
  <c r="QBL62" i="15"/>
  <c r="QBM62" i="15"/>
  <c r="QBN62" i="15"/>
  <c r="QBO62" i="15"/>
  <c r="QBP62" i="15"/>
  <c r="QBQ62" i="15"/>
  <c r="QBR62" i="15"/>
  <c r="QBS62" i="15"/>
  <c r="QBT62" i="15"/>
  <c r="QBU62" i="15"/>
  <c r="QBV62" i="15"/>
  <c r="QBW62" i="15"/>
  <c r="QBX62" i="15"/>
  <c r="QBY62" i="15"/>
  <c r="QBZ62" i="15"/>
  <c r="QCA62" i="15"/>
  <c r="QCB62" i="15"/>
  <c r="QCC62" i="15"/>
  <c r="QCD62" i="15"/>
  <c r="QCE62" i="15"/>
  <c r="QCF62" i="15"/>
  <c r="QCG62" i="15"/>
  <c r="QCH62" i="15"/>
  <c r="QCI62" i="15"/>
  <c r="QCJ62" i="15"/>
  <c r="QCK62" i="15"/>
  <c r="QCL62" i="15"/>
  <c r="QCM62" i="15"/>
  <c r="QCN62" i="15"/>
  <c r="QCO62" i="15"/>
  <c r="QCP62" i="15"/>
  <c r="QCQ62" i="15"/>
  <c r="QCR62" i="15"/>
  <c r="QCS62" i="15"/>
  <c r="QCT62" i="15"/>
  <c r="QCU62" i="15"/>
  <c r="QCV62" i="15"/>
  <c r="QCW62" i="15"/>
  <c r="QCX62" i="15"/>
  <c r="QCY62" i="15"/>
  <c r="QCZ62" i="15"/>
  <c r="QDA62" i="15"/>
  <c r="QDB62" i="15"/>
  <c r="QDC62" i="15"/>
  <c r="QDD62" i="15"/>
  <c r="QDE62" i="15"/>
  <c r="QDF62" i="15"/>
  <c r="QDG62" i="15"/>
  <c r="QDH62" i="15"/>
  <c r="QDI62" i="15"/>
  <c r="QDJ62" i="15"/>
  <c r="QDK62" i="15"/>
  <c r="QDL62" i="15"/>
  <c r="QDM62" i="15"/>
  <c r="QDN62" i="15"/>
  <c r="QDO62" i="15"/>
  <c r="QDP62" i="15"/>
  <c r="QDQ62" i="15"/>
  <c r="QDR62" i="15"/>
  <c r="QDS62" i="15"/>
  <c r="QDT62" i="15"/>
  <c r="QDU62" i="15"/>
  <c r="QDV62" i="15"/>
  <c r="QDW62" i="15"/>
  <c r="QDX62" i="15"/>
  <c r="QDY62" i="15"/>
  <c r="QDZ62" i="15"/>
  <c r="QEA62" i="15"/>
  <c r="QEB62" i="15"/>
  <c r="QEC62" i="15"/>
  <c r="QED62" i="15"/>
  <c r="QEE62" i="15"/>
  <c r="QEF62" i="15"/>
  <c r="QEG62" i="15"/>
  <c r="QEH62" i="15"/>
  <c r="QEI62" i="15"/>
  <c r="QEJ62" i="15"/>
  <c r="QEK62" i="15"/>
  <c r="QEL62" i="15"/>
  <c r="QEM62" i="15"/>
  <c r="QEN62" i="15"/>
  <c r="QEO62" i="15"/>
  <c r="QEP62" i="15"/>
  <c r="QEQ62" i="15"/>
  <c r="QER62" i="15"/>
  <c r="QES62" i="15"/>
  <c r="QET62" i="15"/>
  <c r="QEU62" i="15"/>
  <c r="QEV62" i="15"/>
  <c r="QEW62" i="15"/>
  <c r="QEX62" i="15"/>
  <c r="QEY62" i="15"/>
  <c r="QEZ62" i="15"/>
  <c r="QFA62" i="15"/>
  <c r="QFB62" i="15"/>
  <c r="QFC62" i="15"/>
  <c r="QFD62" i="15"/>
  <c r="QFE62" i="15"/>
  <c r="QFF62" i="15"/>
  <c r="QFG62" i="15"/>
  <c r="QFH62" i="15"/>
  <c r="QFI62" i="15"/>
  <c r="QFJ62" i="15"/>
  <c r="QFK62" i="15"/>
  <c r="QFL62" i="15"/>
  <c r="QFM62" i="15"/>
  <c r="QFN62" i="15"/>
  <c r="QFO62" i="15"/>
  <c r="QFP62" i="15"/>
  <c r="QFQ62" i="15"/>
  <c r="QFR62" i="15"/>
  <c r="QFS62" i="15"/>
  <c r="QFT62" i="15"/>
  <c r="QFU62" i="15"/>
  <c r="QFV62" i="15"/>
  <c r="QFW62" i="15"/>
  <c r="QFX62" i="15"/>
  <c r="QFY62" i="15"/>
  <c r="QFZ62" i="15"/>
  <c r="QGA62" i="15"/>
  <c r="QGB62" i="15"/>
  <c r="QGC62" i="15"/>
  <c r="QGD62" i="15"/>
  <c r="QGE62" i="15"/>
  <c r="QGF62" i="15"/>
  <c r="QGG62" i="15"/>
  <c r="QGH62" i="15"/>
  <c r="QGI62" i="15"/>
  <c r="QGJ62" i="15"/>
  <c r="QGK62" i="15"/>
  <c r="QGL62" i="15"/>
  <c r="QGM62" i="15"/>
  <c r="QGN62" i="15"/>
  <c r="QGO62" i="15"/>
  <c r="QGP62" i="15"/>
  <c r="QGQ62" i="15"/>
  <c r="QGR62" i="15"/>
  <c r="QGS62" i="15"/>
  <c r="QGT62" i="15"/>
  <c r="QGU62" i="15"/>
  <c r="QGV62" i="15"/>
  <c r="QGW62" i="15"/>
  <c r="QGX62" i="15"/>
  <c r="QGY62" i="15"/>
  <c r="QGZ62" i="15"/>
  <c r="QHA62" i="15"/>
  <c r="QHB62" i="15"/>
  <c r="QHC62" i="15"/>
  <c r="QHD62" i="15"/>
  <c r="QHE62" i="15"/>
  <c r="QHF62" i="15"/>
  <c r="QHG62" i="15"/>
  <c r="QHH62" i="15"/>
  <c r="QHI62" i="15"/>
  <c r="QHJ62" i="15"/>
  <c r="QHK62" i="15"/>
  <c r="QHL62" i="15"/>
  <c r="QHM62" i="15"/>
  <c r="QHN62" i="15"/>
  <c r="QHO62" i="15"/>
  <c r="QHP62" i="15"/>
  <c r="QHQ62" i="15"/>
  <c r="QHR62" i="15"/>
  <c r="QHS62" i="15"/>
  <c r="QHT62" i="15"/>
  <c r="QHU62" i="15"/>
  <c r="QHV62" i="15"/>
  <c r="QHW62" i="15"/>
  <c r="QHX62" i="15"/>
  <c r="QHY62" i="15"/>
  <c r="QHZ62" i="15"/>
  <c r="QIA62" i="15"/>
  <c r="QIB62" i="15"/>
  <c r="QIC62" i="15"/>
  <c r="QID62" i="15"/>
  <c r="QIE62" i="15"/>
  <c r="QIF62" i="15"/>
  <c r="QIG62" i="15"/>
  <c r="QIH62" i="15"/>
  <c r="QII62" i="15"/>
  <c r="QIJ62" i="15"/>
  <c r="QIK62" i="15"/>
  <c r="QIL62" i="15"/>
  <c r="QIM62" i="15"/>
  <c r="QIN62" i="15"/>
  <c r="QIO62" i="15"/>
  <c r="QIP62" i="15"/>
  <c r="QIQ62" i="15"/>
  <c r="QIR62" i="15"/>
  <c r="QIS62" i="15"/>
  <c r="QIT62" i="15"/>
  <c r="QIU62" i="15"/>
  <c r="QIV62" i="15"/>
  <c r="QIW62" i="15"/>
  <c r="QIX62" i="15"/>
  <c r="QIY62" i="15"/>
  <c r="QIZ62" i="15"/>
  <c r="QJA62" i="15"/>
  <c r="QJB62" i="15"/>
  <c r="QJC62" i="15"/>
  <c r="QJD62" i="15"/>
  <c r="QJE62" i="15"/>
  <c r="QJF62" i="15"/>
  <c r="QJG62" i="15"/>
  <c r="QJH62" i="15"/>
  <c r="QJI62" i="15"/>
  <c r="QJJ62" i="15"/>
  <c r="QJK62" i="15"/>
  <c r="QJL62" i="15"/>
  <c r="QJM62" i="15"/>
  <c r="QJN62" i="15"/>
  <c r="QJO62" i="15"/>
  <c r="QJP62" i="15"/>
  <c r="QJQ62" i="15"/>
  <c r="QJR62" i="15"/>
  <c r="QJS62" i="15"/>
  <c r="QJT62" i="15"/>
  <c r="QJU62" i="15"/>
  <c r="QJV62" i="15"/>
  <c r="QJW62" i="15"/>
  <c r="QJX62" i="15"/>
  <c r="QJY62" i="15"/>
  <c r="QJZ62" i="15"/>
  <c r="QKA62" i="15"/>
  <c r="QKB62" i="15"/>
  <c r="QKC62" i="15"/>
  <c r="QKD62" i="15"/>
  <c r="QKE62" i="15"/>
  <c r="QKF62" i="15"/>
  <c r="QKG62" i="15"/>
  <c r="QKH62" i="15"/>
  <c r="QKI62" i="15"/>
  <c r="QKJ62" i="15"/>
  <c r="QKK62" i="15"/>
  <c r="QKL62" i="15"/>
  <c r="QKM62" i="15"/>
  <c r="QKN62" i="15"/>
  <c r="QKO62" i="15"/>
  <c r="QKP62" i="15"/>
  <c r="QKQ62" i="15"/>
  <c r="QKR62" i="15"/>
  <c r="QKS62" i="15"/>
  <c r="QKT62" i="15"/>
  <c r="QKU62" i="15"/>
  <c r="QKV62" i="15"/>
  <c r="QKW62" i="15"/>
  <c r="QKX62" i="15"/>
  <c r="QKY62" i="15"/>
  <c r="QKZ62" i="15"/>
  <c r="QLA62" i="15"/>
  <c r="QLB62" i="15"/>
  <c r="QLC62" i="15"/>
  <c r="QLD62" i="15"/>
  <c r="QLE62" i="15"/>
  <c r="QLF62" i="15"/>
  <c r="QLG62" i="15"/>
  <c r="QLH62" i="15"/>
  <c r="QLI62" i="15"/>
  <c r="QLJ62" i="15"/>
  <c r="QLK62" i="15"/>
  <c r="QLL62" i="15"/>
  <c r="QLM62" i="15"/>
  <c r="QLN62" i="15"/>
  <c r="QLO62" i="15"/>
  <c r="QLP62" i="15"/>
  <c r="QLQ62" i="15"/>
  <c r="QLR62" i="15"/>
  <c r="QLS62" i="15"/>
  <c r="QLT62" i="15"/>
  <c r="QLU62" i="15"/>
  <c r="QLV62" i="15"/>
  <c r="QLW62" i="15"/>
  <c r="QLX62" i="15"/>
  <c r="QLY62" i="15"/>
  <c r="QLZ62" i="15"/>
  <c r="QMA62" i="15"/>
  <c r="QMB62" i="15"/>
  <c r="QMC62" i="15"/>
  <c r="QMD62" i="15"/>
  <c r="QME62" i="15"/>
  <c r="QMF62" i="15"/>
  <c r="QMG62" i="15"/>
  <c r="QMH62" i="15"/>
  <c r="QMI62" i="15"/>
  <c r="QMJ62" i="15"/>
  <c r="QMK62" i="15"/>
  <c r="QML62" i="15"/>
  <c r="QMM62" i="15"/>
  <c r="QMN62" i="15"/>
  <c r="QMO62" i="15"/>
  <c r="QMP62" i="15"/>
  <c r="QMQ62" i="15"/>
  <c r="QMR62" i="15"/>
  <c r="QMS62" i="15"/>
  <c r="QMT62" i="15"/>
  <c r="QMU62" i="15"/>
  <c r="QMV62" i="15"/>
  <c r="QMW62" i="15"/>
  <c r="QMX62" i="15"/>
  <c r="QMY62" i="15"/>
  <c r="QMZ62" i="15"/>
  <c r="QNA62" i="15"/>
  <c r="QNB62" i="15"/>
  <c r="QNC62" i="15"/>
  <c r="QND62" i="15"/>
  <c r="QNE62" i="15"/>
  <c r="QNF62" i="15"/>
  <c r="QNG62" i="15"/>
  <c r="QNH62" i="15"/>
  <c r="QNI62" i="15"/>
  <c r="QNJ62" i="15"/>
  <c r="QNK62" i="15"/>
  <c r="QNL62" i="15"/>
  <c r="QNM62" i="15"/>
  <c r="QNN62" i="15"/>
  <c r="QNO62" i="15"/>
  <c r="QNP62" i="15"/>
  <c r="QNQ62" i="15"/>
  <c r="QNR62" i="15"/>
  <c r="QNS62" i="15"/>
  <c r="QNT62" i="15"/>
  <c r="QNU62" i="15"/>
  <c r="QNV62" i="15"/>
  <c r="QNW62" i="15"/>
  <c r="QNX62" i="15"/>
  <c r="QNY62" i="15"/>
  <c r="QNZ62" i="15"/>
  <c r="QOA62" i="15"/>
  <c r="QOB62" i="15"/>
  <c r="QOC62" i="15"/>
  <c r="QOD62" i="15"/>
  <c r="QOE62" i="15"/>
  <c r="QOF62" i="15"/>
  <c r="QOG62" i="15"/>
  <c r="QOH62" i="15"/>
  <c r="QOI62" i="15"/>
  <c r="QOJ62" i="15"/>
  <c r="QOK62" i="15"/>
  <c r="QOL62" i="15"/>
  <c r="QOM62" i="15"/>
  <c r="QON62" i="15"/>
  <c r="QOO62" i="15"/>
  <c r="QOP62" i="15"/>
  <c r="QOQ62" i="15"/>
  <c r="QOR62" i="15"/>
  <c r="QOS62" i="15"/>
  <c r="QOT62" i="15"/>
  <c r="QOU62" i="15"/>
  <c r="QOV62" i="15"/>
  <c r="QOW62" i="15"/>
  <c r="QOX62" i="15"/>
  <c r="QOY62" i="15"/>
  <c r="QOZ62" i="15"/>
  <c r="QPA62" i="15"/>
  <c r="QPB62" i="15"/>
  <c r="QPC62" i="15"/>
  <c r="QPD62" i="15"/>
  <c r="QPE62" i="15"/>
  <c r="QPF62" i="15"/>
  <c r="QPG62" i="15"/>
  <c r="QPH62" i="15"/>
  <c r="QPI62" i="15"/>
  <c r="QPJ62" i="15"/>
  <c r="QPK62" i="15"/>
  <c r="QPL62" i="15"/>
  <c r="QPM62" i="15"/>
  <c r="QPN62" i="15"/>
  <c r="QPO62" i="15"/>
  <c r="QPP62" i="15"/>
  <c r="QPQ62" i="15"/>
  <c r="QPR62" i="15"/>
  <c r="QPS62" i="15"/>
  <c r="QPT62" i="15"/>
  <c r="QPU62" i="15"/>
  <c r="QPV62" i="15"/>
  <c r="QPW62" i="15"/>
  <c r="QPX62" i="15"/>
  <c r="QPY62" i="15"/>
  <c r="QPZ62" i="15"/>
  <c r="QQA62" i="15"/>
  <c r="QQB62" i="15"/>
  <c r="QQC62" i="15"/>
  <c r="QQD62" i="15"/>
  <c r="QQE62" i="15"/>
  <c r="QQF62" i="15"/>
  <c r="QQG62" i="15"/>
  <c r="QQH62" i="15"/>
  <c r="QQI62" i="15"/>
  <c r="QQJ62" i="15"/>
  <c r="QQK62" i="15"/>
  <c r="QQL62" i="15"/>
  <c r="QQM62" i="15"/>
  <c r="QQN62" i="15"/>
  <c r="QQO62" i="15"/>
  <c r="QQP62" i="15"/>
  <c r="QQQ62" i="15"/>
  <c r="QQR62" i="15"/>
  <c r="QQS62" i="15"/>
  <c r="QQT62" i="15"/>
  <c r="QQU62" i="15"/>
  <c r="QQV62" i="15"/>
  <c r="QQW62" i="15"/>
  <c r="QQX62" i="15"/>
  <c r="QQY62" i="15"/>
  <c r="QQZ62" i="15"/>
  <c r="QRA62" i="15"/>
  <c r="QRB62" i="15"/>
  <c r="QRC62" i="15"/>
  <c r="QRD62" i="15"/>
  <c r="QRE62" i="15"/>
  <c r="QRF62" i="15"/>
  <c r="QRG62" i="15"/>
  <c r="QRH62" i="15"/>
  <c r="QRI62" i="15"/>
  <c r="QRJ62" i="15"/>
  <c r="QRK62" i="15"/>
  <c r="QRL62" i="15"/>
  <c r="QRM62" i="15"/>
  <c r="QRN62" i="15"/>
  <c r="QRO62" i="15"/>
  <c r="QRP62" i="15"/>
  <c r="QRQ62" i="15"/>
  <c r="QRR62" i="15"/>
  <c r="QRS62" i="15"/>
  <c r="QRT62" i="15"/>
  <c r="QRU62" i="15"/>
  <c r="QRV62" i="15"/>
  <c r="QRW62" i="15"/>
  <c r="QRX62" i="15"/>
  <c r="QRY62" i="15"/>
  <c r="QRZ62" i="15"/>
  <c r="QSA62" i="15"/>
  <c r="QSB62" i="15"/>
  <c r="QSC62" i="15"/>
  <c r="QSD62" i="15"/>
  <c r="QSE62" i="15"/>
  <c r="QSF62" i="15"/>
  <c r="QSG62" i="15"/>
  <c r="QSH62" i="15"/>
  <c r="QSI62" i="15"/>
  <c r="QSJ62" i="15"/>
  <c r="QSK62" i="15"/>
  <c r="QSL62" i="15"/>
  <c r="QSM62" i="15"/>
  <c r="QSN62" i="15"/>
  <c r="QSO62" i="15"/>
  <c r="QSP62" i="15"/>
  <c r="QSQ62" i="15"/>
  <c r="QSR62" i="15"/>
  <c r="QSS62" i="15"/>
  <c r="QST62" i="15"/>
  <c r="QSU62" i="15"/>
  <c r="QSV62" i="15"/>
  <c r="QSW62" i="15"/>
  <c r="QSX62" i="15"/>
  <c r="QSY62" i="15"/>
  <c r="QSZ62" i="15"/>
  <c r="QTA62" i="15"/>
  <c r="QTB62" i="15"/>
  <c r="QTC62" i="15"/>
  <c r="QTD62" i="15"/>
  <c r="QTE62" i="15"/>
  <c r="QTF62" i="15"/>
  <c r="QTG62" i="15"/>
  <c r="QTH62" i="15"/>
  <c r="QTI62" i="15"/>
  <c r="QTJ62" i="15"/>
  <c r="QTK62" i="15"/>
  <c r="QTL62" i="15"/>
  <c r="QTM62" i="15"/>
  <c r="QTN62" i="15"/>
  <c r="QTO62" i="15"/>
  <c r="QTP62" i="15"/>
  <c r="QTQ62" i="15"/>
  <c r="QTR62" i="15"/>
  <c r="QTS62" i="15"/>
  <c r="QTT62" i="15"/>
  <c r="QTU62" i="15"/>
  <c r="QTV62" i="15"/>
  <c r="QTW62" i="15"/>
  <c r="QTX62" i="15"/>
  <c r="QTY62" i="15"/>
  <c r="QTZ62" i="15"/>
  <c r="QUA62" i="15"/>
  <c r="QUB62" i="15"/>
  <c r="QUC62" i="15"/>
  <c r="QUD62" i="15"/>
  <c r="QUE62" i="15"/>
  <c r="QUF62" i="15"/>
  <c r="QUG62" i="15"/>
  <c r="QUH62" i="15"/>
  <c r="QUI62" i="15"/>
  <c r="QUJ62" i="15"/>
  <c r="QUK62" i="15"/>
  <c r="QUL62" i="15"/>
  <c r="QUM62" i="15"/>
  <c r="QUN62" i="15"/>
  <c r="QUO62" i="15"/>
  <c r="QUP62" i="15"/>
  <c r="QUQ62" i="15"/>
  <c r="QUR62" i="15"/>
  <c r="QUS62" i="15"/>
  <c r="QUT62" i="15"/>
  <c r="QUU62" i="15"/>
  <c r="QUV62" i="15"/>
  <c r="QUW62" i="15"/>
  <c r="QUX62" i="15"/>
  <c r="QUY62" i="15"/>
  <c r="QUZ62" i="15"/>
  <c r="QVA62" i="15"/>
  <c r="QVB62" i="15"/>
  <c r="QVC62" i="15"/>
  <c r="QVD62" i="15"/>
  <c r="QVE62" i="15"/>
  <c r="QVF62" i="15"/>
  <c r="QVG62" i="15"/>
  <c r="QVH62" i="15"/>
  <c r="QVI62" i="15"/>
  <c r="QVJ62" i="15"/>
  <c r="QVK62" i="15"/>
  <c r="QVL62" i="15"/>
  <c r="QVM62" i="15"/>
  <c r="QVN62" i="15"/>
  <c r="QVO62" i="15"/>
  <c r="QVP62" i="15"/>
  <c r="QVQ62" i="15"/>
  <c r="QVR62" i="15"/>
  <c r="QVS62" i="15"/>
  <c r="QVT62" i="15"/>
  <c r="QVU62" i="15"/>
  <c r="QVV62" i="15"/>
  <c r="QVW62" i="15"/>
  <c r="QVX62" i="15"/>
  <c r="QVY62" i="15"/>
  <c r="QVZ62" i="15"/>
  <c r="QWA62" i="15"/>
  <c r="QWB62" i="15"/>
  <c r="QWC62" i="15"/>
  <c r="QWD62" i="15"/>
  <c r="QWE62" i="15"/>
  <c r="QWF62" i="15"/>
  <c r="QWG62" i="15"/>
  <c r="QWH62" i="15"/>
  <c r="QWI62" i="15"/>
  <c r="QWJ62" i="15"/>
  <c r="QWK62" i="15"/>
  <c r="QWL62" i="15"/>
  <c r="QWM62" i="15"/>
  <c r="QWN62" i="15"/>
  <c r="QWO62" i="15"/>
  <c r="QWP62" i="15"/>
  <c r="QWQ62" i="15"/>
  <c r="QWR62" i="15"/>
  <c r="QWS62" i="15"/>
  <c r="QWT62" i="15"/>
  <c r="QWU62" i="15"/>
  <c r="QWV62" i="15"/>
  <c r="QWW62" i="15"/>
  <c r="QWX62" i="15"/>
  <c r="QWY62" i="15"/>
  <c r="QWZ62" i="15"/>
  <c r="QXA62" i="15"/>
  <c r="QXB62" i="15"/>
  <c r="QXC62" i="15"/>
  <c r="QXD62" i="15"/>
  <c r="QXE62" i="15"/>
  <c r="QXF62" i="15"/>
  <c r="QXG62" i="15"/>
  <c r="QXH62" i="15"/>
  <c r="QXI62" i="15"/>
  <c r="QXJ62" i="15"/>
  <c r="QXK62" i="15"/>
  <c r="QXL62" i="15"/>
  <c r="QXM62" i="15"/>
  <c r="QXN62" i="15"/>
  <c r="QXO62" i="15"/>
  <c r="QXP62" i="15"/>
  <c r="QXQ62" i="15"/>
  <c r="QXR62" i="15"/>
  <c r="QXS62" i="15"/>
  <c r="QXT62" i="15"/>
  <c r="QXU62" i="15"/>
  <c r="QXV62" i="15"/>
  <c r="QXW62" i="15"/>
  <c r="QXX62" i="15"/>
  <c r="QXY62" i="15"/>
  <c r="QXZ62" i="15"/>
  <c r="QYA62" i="15"/>
  <c r="QYB62" i="15"/>
  <c r="QYC62" i="15"/>
  <c r="QYD62" i="15"/>
  <c r="QYE62" i="15"/>
  <c r="QYF62" i="15"/>
  <c r="QYG62" i="15"/>
  <c r="QYH62" i="15"/>
  <c r="QYI62" i="15"/>
  <c r="QYJ62" i="15"/>
  <c r="QYK62" i="15"/>
  <c r="QYL62" i="15"/>
  <c r="QYM62" i="15"/>
  <c r="QYN62" i="15"/>
  <c r="QYO62" i="15"/>
  <c r="QYP62" i="15"/>
  <c r="QYQ62" i="15"/>
  <c r="QYR62" i="15"/>
  <c r="QYS62" i="15"/>
  <c r="QYT62" i="15"/>
  <c r="QYU62" i="15"/>
  <c r="QYV62" i="15"/>
  <c r="QYW62" i="15"/>
  <c r="QYX62" i="15"/>
  <c r="QYY62" i="15"/>
  <c r="QYZ62" i="15"/>
  <c r="QZA62" i="15"/>
  <c r="QZB62" i="15"/>
  <c r="QZC62" i="15"/>
  <c r="QZD62" i="15"/>
  <c r="QZE62" i="15"/>
  <c r="QZF62" i="15"/>
  <c r="QZG62" i="15"/>
  <c r="QZH62" i="15"/>
  <c r="QZI62" i="15"/>
  <c r="QZJ62" i="15"/>
  <c r="QZK62" i="15"/>
  <c r="QZL62" i="15"/>
  <c r="QZM62" i="15"/>
  <c r="QZN62" i="15"/>
  <c r="QZO62" i="15"/>
  <c r="QZP62" i="15"/>
  <c r="QZQ62" i="15"/>
  <c r="QZR62" i="15"/>
  <c r="QZS62" i="15"/>
  <c r="QZT62" i="15"/>
  <c r="QZU62" i="15"/>
  <c r="QZV62" i="15"/>
  <c r="QZW62" i="15"/>
  <c r="QZX62" i="15"/>
  <c r="QZY62" i="15"/>
  <c r="QZZ62" i="15"/>
  <c r="RAA62" i="15"/>
  <c r="RAB62" i="15"/>
  <c r="RAC62" i="15"/>
  <c r="RAD62" i="15"/>
  <c r="RAE62" i="15"/>
  <c r="RAF62" i="15"/>
  <c r="RAG62" i="15"/>
  <c r="RAH62" i="15"/>
  <c r="RAI62" i="15"/>
  <c r="RAJ62" i="15"/>
  <c r="RAK62" i="15"/>
  <c r="RAL62" i="15"/>
  <c r="RAM62" i="15"/>
  <c r="RAN62" i="15"/>
  <c r="RAO62" i="15"/>
  <c r="RAP62" i="15"/>
  <c r="RAQ62" i="15"/>
  <c r="RAR62" i="15"/>
  <c r="RAS62" i="15"/>
  <c r="RAT62" i="15"/>
  <c r="RAU62" i="15"/>
  <c r="RAV62" i="15"/>
  <c r="RAW62" i="15"/>
  <c r="RAX62" i="15"/>
  <c r="RAY62" i="15"/>
  <c r="RAZ62" i="15"/>
  <c r="RBA62" i="15"/>
  <c r="RBB62" i="15"/>
  <c r="RBC62" i="15"/>
  <c r="RBD62" i="15"/>
  <c r="RBE62" i="15"/>
  <c r="RBF62" i="15"/>
  <c r="RBG62" i="15"/>
  <c r="RBH62" i="15"/>
  <c r="RBI62" i="15"/>
  <c r="RBJ62" i="15"/>
  <c r="RBK62" i="15"/>
  <c r="RBL62" i="15"/>
  <c r="RBM62" i="15"/>
  <c r="RBN62" i="15"/>
  <c r="RBO62" i="15"/>
  <c r="RBP62" i="15"/>
  <c r="RBQ62" i="15"/>
  <c r="RBR62" i="15"/>
  <c r="RBS62" i="15"/>
  <c r="RBT62" i="15"/>
  <c r="RBU62" i="15"/>
  <c r="RBV62" i="15"/>
  <c r="RBW62" i="15"/>
  <c r="RBX62" i="15"/>
  <c r="RBY62" i="15"/>
  <c r="RBZ62" i="15"/>
  <c r="RCA62" i="15"/>
  <c r="RCB62" i="15"/>
  <c r="RCC62" i="15"/>
  <c r="RCD62" i="15"/>
  <c r="RCE62" i="15"/>
  <c r="RCF62" i="15"/>
  <c r="RCG62" i="15"/>
  <c r="RCH62" i="15"/>
  <c r="RCI62" i="15"/>
  <c r="RCJ62" i="15"/>
  <c r="RCK62" i="15"/>
  <c r="RCL62" i="15"/>
  <c r="RCM62" i="15"/>
  <c r="RCN62" i="15"/>
  <c r="RCO62" i="15"/>
  <c r="RCP62" i="15"/>
  <c r="RCQ62" i="15"/>
  <c r="RCR62" i="15"/>
  <c r="RCS62" i="15"/>
  <c r="RCT62" i="15"/>
  <c r="RCU62" i="15"/>
  <c r="RCV62" i="15"/>
  <c r="RCW62" i="15"/>
  <c r="RCX62" i="15"/>
  <c r="RCY62" i="15"/>
  <c r="RCZ62" i="15"/>
  <c r="RDA62" i="15"/>
  <c r="RDB62" i="15"/>
  <c r="RDC62" i="15"/>
  <c r="RDD62" i="15"/>
  <c r="RDE62" i="15"/>
  <c r="RDF62" i="15"/>
  <c r="RDG62" i="15"/>
  <c r="RDH62" i="15"/>
  <c r="RDI62" i="15"/>
  <c r="RDJ62" i="15"/>
  <c r="RDK62" i="15"/>
  <c r="RDL62" i="15"/>
  <c r="RDM62" i="15"/>
  <c r="RDN62" i="15"/>
  <c r="RDO62" i="15"/>
  <c r="RDP62" i="15"/>
  <c r="RDQ62" i="15"/>
  <c r="RDR62" i="15"/>
  <c r="RDS62" i="15"/>
  <c r="RDT62" i="15"/>
  <c r="RDU62" i="15"/>
  <c r="RDV62" i="15"/>
  <c r="RDW62" i="15"/>
  <c r="RDX62" i="15"/>
  <c r="RDY62" i="15"/>
  <c r="RDZ62" i="15"/>
  <c r="REA62" i="15"/>
  <c r="REB62" i="15"/>
  <c r="REC62" i="15"/>
  <c r="RED62" i="15"/>
  <c r="REE62" i="15"/>
  <c r="REF62" i="15"/>
  <c r="REG62" i="15"/>
  <c r="REH62" i="15"/>
  <c r="REI62" i="15"/>
  <c r="REJ62" i="15"/>
  <c r="REK62" i="15"/>
  <c r="REL62" i="15"/>
  <c r="REM62" i="15"/>
  <c r="REN62" i="15"/>
  <c r="REO62" i="15"/>
  <c r="REP62" i="15"/>
  <c r="REQ62" i="15"/>
  <c r="RER62" i="15"/>
  <c r="RES62" i="15"/>
  <c r="RET62" i="15"/>
  <c r="REU62" i="15"/>
  <c r="REV62" i="15"/>
  <c r="REW62" i="15"/>
  <c r="REX62" i="15"/>
  <c r="REY62" i="15"/>
  <c r="REZ62" i="15"/>
  <c r="RFA62" i="15"/>
  <c r="RFB62" i="15"/>
  <c r="RFC62" i="15"/>
  <c r="RFD62" i="15"/>
  <c r="RFE62" i="15"/>
  <c r="RFF62" i="15"/>
  <c r="RFG62" i="15"/>
  <c r="RFH62" i="15"/>
  <c r="RFI62" i="15"/>
  <c r="RFJ62" i="15"/>
  <c r="RFK62" i="15"/>
  <c r="RFL62" i="15"/>
  <c r="RFM62" i="15"/>
  <c r="RFN62" i="15"/>
  <c r="RFO62" i="15"/>
  <c r="RFP62" i="15"/>
  <c r="RFQ62" i="15"/>
  <c r="RFR62" i="15"/>
  <c r="RFS62" i="15"/>
  <c r="RFT62" i="15"/>
  <c r="RFU62" i="15"/>
  <c r="RFV62" i="15"/>
  <c r="RFW62" i="15"/>
  <c r="RFX62" i="15"/>
  <c r="RFY62" i="15"/>
  <c r="RFZ62" i="15"/>
  <c r="RGA62" i="15"/>
  <c r="RGB62" i="15"/>
  <c r="RGC62" i="15"/>
  <c r="RGD62" i="15"/>
  <c r="RGE62" i="15"/>
  <c r="RGF62" i="15"/>
  <c r="RGG62" i="15"/>
  <c r="RGH62" i="15"/>
  <c r="RGI62" i="15"/>
  <c r="RGJ62" i="15"/>
  <c r="RGK62" i="15"/>
  <c r="RGL62" i="15"/>
  <c r="RGM62" i="15"/>
  <c r="RGN62" i="15"/>
  <c r="RGO62" i="15"/>
  <c r="RGP62" i="15"/>
  <c r="RGQ62" i="15"/>
  <c r="RGR62" i="15"/>
  <c r="RGS62" i="15"/>
  <c r="RGT62" i="15"/>
  <c r="RGU62" i="15"/>
  <c r="RGV62" i="15"/>
  <c r="RGW62" i="15"/>
  <c r="RGX62" i="15"/>
  <c r="RGY62" i="15"/>
  <c r="RGZ62" i="15"/>
  <c r="RHA62" i="15"/>
  <c r="RHB62" i="15"/>
  <c r="RHC62" i="15"/>
  <c r="RHD62" i="15"/>
  <c r="RHE62" i="15"/>
  <c r="RHF62" i="15"/>
  <c r="RHG62" i="15"/>
  <c r="RHH62" i="15"/>
  <c r="RHI62" i="15"/>
  <c r="RHJ62" i="15"/>
  <c r="RHK62" i="15"/>
  <c r="RHL62" i="15"/>
  <c r="RHM62" i="15"/>
  <c r="RHN62" i="15"/>
  <c r="RHO62" i="15"/>
  <c r="RHP62" i="15"/>
  <c r="RHQ62" i="15"/>
  <c r="RHR62" i="15"/>
  <c r="RHS62" i="15"/>
  <c r="RHT62" i="15"/>
  <c r="RHU62" i="15"/>
  <c r="RHV62" i="15"/>
  <c r="RHW62" i="15"/>
  <c r="RHX62" i="15"/>
  <c r="RHY62" i="15"/>
  <c r="RHZ62" i="15"/>
  <c r="RIA62" i="15"/>
  <c r="RIB62" i="15"/>
  <c r="RIC62" i="15"/>
  <c r="RID62" i="15"/>
  <c r="RIE62" i="15"/>
  <c r="RIF62" i="15"/>
  <c r="RIG62" i="15"/>
  <c r="RIH62" i="15"/>
  <c r="RII62" i="15"/>
  <c r="RIJ62" i="15"/>
  <c r="RIK62" i="15"/>
  <c r="RIL62" i="15"/>
  <c r="RIM62" i="15"/>
  <c r="RIN62" i="15"/>
  <c r="RIO62" i="15"/>
  <c r="RIP62" i="15"/>
  <c r="RIQ62" i="15"/>
  <c r="RIR62" i="15"/>
  <c r="RIS62" i="15"/>
  <c r="RIT62" i="15"/>
  <c r="RIU62" i="15"/>
  <c r="RIV62" i="15"/>
  <c r="RIW62" i="15"/>
  <c r="RIX62" i="15"/>
  <c r="RIY62" i="15"/>
  <c r="RIZ62" i="15"/>
  <c r="RJA62" i="15"/>
  <c r="RJB62" i="15"/>
  <c r="RJC62" i="15"/>
  <c r="RJD62" i="15"/>
  <c r="RJE62" i="15"/>
  <c r="RJF62" i="15"/>
  <c r="RJG62" i="15"/>
  <c r="RJH62" i="15"/>
  <c r="RJI62" i="15"/>
  <c r="RJJ62" i="15"/>
  <c r="RJK62" i="15"/>
  <c r="RJL62" i="15"/>
  <c r="RJM62" i="15"/>
  <c r="RJN62" i="15"/>
  <c r="RJO62" i="15"/>
  <c r="RJP62" i="15"/>
  <c r="RJQ62" i="15"/>
  <c r="RJR62" i="15"/>
  <c r="RJS62" i="15"/>
  <c r="RJT62" i="15"/>
  <c r="RJU62" i="15"/>
  <c r="RJV62" i="15"/>
  <c r="RJW62" i="15"/>
  <c r="RJX62" i="15"/>
  <c r="RJY62" i="15"/>
  <c r="RJZ62" i="15"/>
  <c r="RKA62" i="15"/>
  <c r="RKB62" i="15"/>
  <c r="RKC62" i="15"/>
  <c r="RKD62" i="15"/>
  <c r="RKE62" i="15"/>
  <c r="RKF62" i="15"/>
  <c r="RKG62" i="15"/>
  <c r="RKH62" i="15"/>
  <c r="RKI62" i="15"/>
  <c r="RKJ62" i="15"/>
  <c r="RKK62" i="15"/>
  <c r="RKL62" i="15"/>
  <c r="RKM62" i="15"/>
  <c r="RKN62" i="15"/>
  <c r="RKO62" i="15"/>
  <c r="RKP62" i="15"/>
  <c r="RKQ62" i="15"/>
  <c r="RKR62" i="15"/>
  <c r="RKS62" i="15"/>
  <c r="RKT62" i="15"/>
  <c r="RKU62" i="15"/>
  <c r="RKV62" i="15"/>
  <c r="RKW62" i="15"/>
  <c r="RKX62" i="15"/>
  <c r="RKY62" i="15"/>
  <c r="RKZ62" i="15"/>
  <c r="RLA62" i="15"/>
  <c r="RLB62" i="15"/>
  <c r="RLC62" i="15"/>
  <c r="RLD62" i="15"/>
  <c r="RLE62" i="15"/>
  <c r="RLF62" i="15"/>
  <c r="RLG62" i="15"/>
  <c r="RLH62" i="15"/>
  <c r="RLI62" i="15"/>
  <c r="RLJ62" i="15"/>
  <c r="RLK62" i="15"/>
  <c r="RLL62" i="15"/>
  <c r="RLM62" i="15"/>
  <c r="RLN62" i="15"/>
  <c r="RLO62" i="15"/>
  <c r="RLP62" i="15"/>
  <c r="RLQ62" i="15"/>
  <c r="RLR62" i="15"/>
  <c r="RLS62" i="15"/>
  <c r="RLT62" i="15"/>
  <c r="RLU62" i="15"/>
  <c r="RLV62" i="15"/>
  <c r="RLW62" i="15"/>
  <c r="RLX62" i="15"/>
  <c r="RLY62" i="15"/>
  <c r="RLZ62" i="15"/>
  <c r="RMA62" i="15"/>
  <c r="RMB62" i="15"/>
  <c r="RMC62" i="15"/>
  <c r="RMD62" i="15"/>
  <c r="RME62" i="15"/>
  <c r="RMF62" i="15"/>
  <c r="RMG62" i="15"/>
  <c r="RMH62" i="15"/>
  <c r="RMI62" i="15"/>
  <c r="RMJ62" i="15"/>
  <c r="RMK62" i="15"/>
  <c r="RML62" i="15"/>
  <c r="RMM62" i="15"/>
  <c r="RMN62" i="15"/>
  <c r="RMO62" i="15"/>
  <c r="RMP62" i="15"/>
  <c r="RMQ62" i="15"/>
  <c r="RMR62" i="15"/>
  <c r="RMS62" i="15"/>
  <c r="RMT62" i="15"/>
  <c r="RMU62" i="15"/>
  <c r="RMV62" i="15"/>
  <c r="RMW62" i="15"/>
  <c r="RMX62" i="15"/>
  <c r="RMY62" i="15"/>
  <c r="RMZ62" i="15"/>
  <c r="RNA62" i="15"/>
  <c r="RNB62" i="15"/>
  <c r="RNC62" i="15"/>
  <c r="RND62" i="15"/>
  <c r="RNE62" i="15"/>
  <c r="RNF62" i="15"/>
  <c r="RNG62" i="15"/>
  <c r="RNH62" i="15"/>
  <c r="RNI62" i="15"/>
  <c r="RNJ62" i="15"/>
  <c r="RNK62" i="15"/>
  <c r="RNL62" i="15"/>
  <c r="RNM62" i="15"/>
  <c r="RNN62" i="15"/>
  <c r="RNO62" i="15"/>
  <c r="RNP62" i="15"/>
  <c r="RNQ62" i="15"/>
  <c r="RNR62" i="15"/>
  <c r="RNS62" i="15"/>
  <c r="RNT62" i="15"/>
  <c r="RNU62" i="15"/>
  <c r="RNV62" i="15"/>
  <c r="RNW62" i="15"/>
  <c r="RNX62" i="15"/>
  <c r="RNY62" i="15"/>
  <c r="RNZ62" i="15"/>
  <c r="ROA62" i="15"/>
  <c r="ROB62" i="15"/>
  <c r="ROC62" i="15"/>
  <c r="ROD62" i="15"/>
  <c r="ROE62" i="15"/>
  <c r="ROF62" i="15"/>
  <c r="ROG62" i="15"/>
  <c r="ROH62" i="15"/>
  <c r="ROI62" i="15"/>
  <c r="ROJ62" i="15"/>
  <c r="ROK62" i="15"/>
  <c r="ROL62" i="15"/>
  <c r="ROM62" i="15"/>
  <c r="RON62" i="15"/>
  <c r="ROO62" i="15"/>
  <c r="ROP62" i="15"/>
  <c r="ROQ62" i="15"/>
  <c r="ROR62" i="15"/>
  <c r="ROS62" i="15"/>
  <c r="ROT62" i="15"/>
  <c r="ROU62" i="15"/>
  <c r="ROV62" i="15"/>
  <c r="ROW62" i="15"/>
  <c r="ROX62" i="15"/>
  <c r="ROY62" i="15"/>
  <c r="ROZ62" i="15"/>
  <c r="RPA62" i="15"/>
  <c r="RPB62" i="15"/>
  <c r="RPC62" i="15"/>
  <c r="RPD62" i="15"/>
  <c r="RPE62" i="15"/>
  <c r="RPF62" i="15"/>
  <c r="RPG62" i="15"/>
  <c r="RPH62" i="15"/>
  <c r="RPI62" i="15"/>
  <c r="RPJ62" i="15"/>
  <c r="RPK62" i="15"/>
  <c r="RPL62" i="15"/>
  <c r="RPM62" i="15"/>
  <c r="RPN62" i="15"/>
  <c r="RPO62" i="15"/>
  <c r="RPP62" i="15"/>
  <c r="RPQ62" i="15"/>
  <c r="RPR62" i="15"/>
  <c r="RPS62" i="15"/>
  <c r="RPT62" i="15"/>
  <c r="RPU62" i="15"/>
  <c r="RPV62" i="15"/>
  <c r="RPW62" i="15"/>
  <c r="RPX62" i="15"/>
  <c r="RPY62" i="15"/>
  <c r="RPZ62" i="15"/>
  <c r="RQA62" i="15"/>
  <c r="RQB62" i="15"/>
  <c r="RQC62" i="15"/>
  <c r="RQD62" i="15"/>
  <c r="RQE62" i="15"/>
  <c r="RQF62" i="15"/>
  <c r="RQG62" i="15"/>
  <c r="RQH62" i="15"/>
  <c r="RQI62" i="15"/>
  <c r="RQJ62" i="15"/>
  <c r="RQK62" i="15"/>
  <c r="RQL62" i="15"/>
  <c r="RQM62" i="15"/>
  <c r="RQN62" i="15"/>
  <c r="RQO62" i="15"/>
  <c r="RQP62" i="15"/>
  <c r="RQQ62" i="15"/>
  <c r="RQR62" i="15"/>
  <c r="RQS62" i="15"/>
  <c r="RQT62" i="15"/>
  <c r="RQU62" i="15"/>
  <c r="RQV62" i="15"/>
  <c r="RQW62" i="15"/>
  <c r="RQX62" i="15"/>
  <c r="RQY62" i="15"/>
  <c r="RQZ62" i="15"/>
  <c r="RRA62" i="15"/>
  <c r="RRB62" i="15"/>
  <c r="RRC62" i="15"/>
  <c r="RRD62" i="15"/>
  <c r="RRE62" i="15"/>
  <c r="RRF62" i="15"/>
  <c r="RRG62" i="15"/>
  <c r="RRH62" i="15"/>
  <c r="RRI62" i="15"/>
  <c r="RRJ62" i="15"/>
  <c r="RRK62" i="15"/>
  <c r="RRL62" i="15"/>
  <c r="RRM62" i="15"/>
  <c r="RRN62" i="15"/>
  <c r="RRO62" i="15"/>
  <c r="RRP62" i="15"/>
  <c r="RRQ62" i="15"/>
  <c r="RRR62" i="15"/>
  <c r="RRS62" i="15"/>
  <c r="RRT62" i="15"/>
  <c r="RRU62" i="15"/>
  <c r="RRV62" i="15"/>
  <c r="RRW62" i="15"/>
  <c r="RRX62" i="15"/>
  <c r="RRY62" i="15"/>
  <c r="RRZ62" i="15"/>
  <c r="RSA62" i="15"/>
  <c r="RSB62" i="15"/>
  <c r="RSC62" i="15"/>
  <c r="RSD62" i="15"/>
  <c r="RSE62" i="15"/>
  <c r="RSF62" i="15"/>
  <c r="RSG62" i="15"/>
  <c r="RSH62" i="15"/>
  <c r="RSI62" i="15"/>
  <c r="RSJ62" i="15"/>
  <c r="RSK62" i="15"/>
  <c r="RSL62" i="15"/>
  <c r="RSM62" i="15"/>
  <c r="RSN62" i="15"/>
  <c r="RSO62" i="15"/>
  <c r="RSP62" i="15"/>
  <c r="RSQ62" i="15"/>
  <c r="RSR62" i="15"/>
  <c r="RSS62" i="15"/>
  <c r="RST62" i="15"/>
  <c r="RSU62" i="15"/>
  <c r="RSV62" i="15"/>
  <c r="RSW62" i="15"/>
  <c r="RSX62" i="15"/>
  <c r="RSY62" i="15"/>
  <c r="RSZ62" i="15"/>
  <c r="RTA62" i="15"/>
  <c r="RTB62" i="15"/>
  <c r="RTC62" i="15"/>
  <c r="RTD62" i="15"/>
  <c r="RTE62" i="15"/>
  <c r="RTF62" i="15"/>
  <c r="RTG62" i="15"/>
  <c r="RTH62" i="15"/>
  <c r="RTI62" i="15"/>
  <c r="RTJ62" i="15"/>
  <c r="RTK62" i="15"/>
  <c r="RTL62" i="15"/>
  <c r="RTM62" i="15"/>
  <c r="RTN62" i="15"/>
  <c r="RTO62" i="15"/>
  <c r="RTP62" i="15"/>
  <c r="RTQ62" i="15"/>
  <c r="RTR62" i="15"/>
  <c r="RTS62" i="15"/>
  <c r="RTT62" i="15"/>
  <c r="RTU62" i="15"/>
  <c r="RTV62" i="15"/>
  <c r="RTW62" i="15"/>
  <c r="RTX62" i="15"/>
  <c r="RTY62" i="15"/>
  <c r="RTZ62" i="15"/>
  <c r="RUA62" i="15"/>
  <c r="RUB62" i="15"/>
  <c r="RUC62" i="15"/>
  <c r="RUD62" i="15"/>
  <c r="RUE62" i="15"/>
  <c r="RUF62" i="15"/>
  <c r="RUG62" i="15"/>
  <c r="RUH62" i="15"/>
  <c r="RUI62" i="15"/>
  <c r="RUJ62" i="15"/>
  <c r="RUK62" i="15"/>
  <c r="RUL62" i="15"/>
  <c r="RUM62" i="15"/>
  <c r="RUN62" i="15"/>
  <c r="RUO62" i="15"/>
  <c r="RUP62" i="15"/>
  <c r="RUQ62" i="15"/>
  <c r="RUR62" i="15"/>
  <c r="RUS62" i="15"/>
  <c r="RUT62" i="15"/>
  <c r="RUU62" i="15"/>
  <c r="RUV62" i="15"/>
  <c r="RUW62" i="15"/>
  <c r="RUX62" i="15"/>
  <c r="RUY62" i="15"/>
  <c r="RUZ62" i="15"/>
  <c r="RVA62" i="15"/>
  <c r="RVB62" i="15"/>
  <c r="RVC62" i="15"/>
  <c r="RVD62" i="15"/>
  <c r="RVE62" i="15"/>
  <c r="RVF62" i="15"/>
  <c r="RVG62" i="15"/>
  <c r="RVH62" i="15"/>
  <c r="RVI62" i="15"/>
  <c r="RVJ62" i="15"/>
  <c r="RVK62" i="15"/>
  <c r="RVL62" i="15"/>
  <c r="RVM62" i="15"/>
  <c r="RVN62" i="15"/>
  <c r="RVO62" i="15"/>
  <c r="RVP62" i="15"/>
  <c r="RVQ62" i="15"/>
  <c r="RVR62" i="15"/>
  <c r="RVS62" i="15"/>
  <c r="RVT62" i="15"/>
  <c r="RVU62" i="15"/>
  <c r="RVV62" i="15"/>
  <c r="RVW62" i="15"/>
  <c r="RVX62" i="15"/>
  <c r="RVY62" i="15"/>
  <c r="RVZ62" i="15"/>
  <c r="RWA62" i="15"/>
  <c r="RWB62" i="15"/>
  <c r="RWC62" i="15"/>
  <c r="RWD62" i="15"/>
  <c r="RWE62" i="15"/>
  <c r="RWF62" i="15"/>
  <c r="RWG62" i="15"/>
  <c r="RWH62" i="15"/>
  <c r="RWI62" i="15"/>
  <c r="RWJ62" i="15"/>
  <c r="RWK62" i="15"/>
  <c r="RWL62" i="15"/>
  <c r="RWM62" i="15"/>
  <c r="RWN62" i="15"/>
  <c r="RWO62" i="15"/>
  <c r="RWP62" i="15"/>
  <c r="RWQ62" i="15"/>
  <c r="RWR62" i="15"/>
  <c r="RWS62" i="15"/>
  <c r="RWT62" i="15"/>
  <c r="RWU62" i="15"/>
  <c r="RWV62" i="15"/>
  <c r="RWW62" i="15"/>
  <c r="RWX62" i="15"/>
  <c r="RWY62" i="15"/>
  <c r="RWZ62" i="15"/>
  <c r="RXA62" i="15"/>
  <c r="RXB62" i="15"/>
  <c r="RXC62" i="15"/>
  <c r="RXD62" i="15"/>
  <c r="RXE62" i="15"/>
  <c r="RXF62" i="15"/>
  <c r="RXG62" i="15"/>
  <c r="RXH62" i="15"/>
  <c r="RXI62" i="15"/>
  <c r="RXJ62" i="15"/>
  <c r="RXK62" i="15"/>
  <c r="RXL62" i="15"/>
  <c r="RXM62" i="15"/>
  <c r="RXN62" i="15"/>
  <c r="RXO62" i="15"/>
  <c r="RXP62" i="15"/>
  <c r="RXQ62" i="15"/>
  <c r="RXR62" i="15"/>
  <c r="RXS62" i="15"/>
  <c r="RXT62" i="15"/>
  <c r="RXU62" i="15"/>
  <c r="RXV62" i="15"/>
  <c r="RXW62" i="15"/>
  <c r="RXX62" i="15"/>
  <c r="RXY62" i="15"/>
  <c r="RXZ62" i="15"/>
  <c r="RYA62" i="15"/>
  <c r="RYB62" i="15"/>
  <c r="RYC62" i="15"/>
  <c r="RYD62" i="15"/>
  <c r="RYE62" i="15"/>
  <c r="RYF62" i="15"/>
  <c r="RYG62" i="15"/>
  <c r="RYH62" i="15"/>
  <c r="RYI62" i="15"/>
  <c r="RYJ62" i="15"/>
  <c r="RYK62" i="15"/>
  <c r="RYL62" i="15"/>
  <c r="RYM62" i="15"/>
  <c r="RYN62" i="15"/>
  <c r="RYO62" i="15"/>
  <c r="RYP62" i="15"/>
  <c r="RYQ62" i="15"/>
  <c r="RYR62" i="15"/>
  <c r="RYS62" i="15"/>
  <c r="RYT62" i="15"/>
  <c r="RYU62" i="15"/>
  <c r="RYV62" i="15"/>
  <c r="RYW62" i="15"/>
  <c r="RYX62" i="15"/>
  <c r="RYY62" i="15"/>
  <c r="RYZ62" i="15"/>
  <c r="RZA62" i="15"/>
  <c r="RZB62" i="15"/>
  <c r="RZC62" i="15"/>
  <c r="RZD62" i="15"/>
  <c r="RZE62" i="15"/>
  <c r="RZF62" i="15"/>
  <c r="RZG62" i="15"/>
  <c r="RZH62" i="15"/>
  <c r="RZI62" i="15"/>
  <c r="RZJ62" i="15"/>
  <c r="RZK62" i="15"/>
  <c r="RZL62" i="15"/>
  <c r="RZM62" i="15"/>
  <c r="RZN62" i="15"/>
  <c r="RZO62" i="15"/>
  <c r="RZP62" i="15"/>
  <c r="RZQ62" i="15"/>
  <c r="RZR62" i="15"/>
  <c r="RZS62" i="15"/>
  <c r="RZT62" i="15"/>
  <c r="RZU62" i="15"/>
  <c r="RZV62" i="15"/>
  <c r="RZW62" i="15"/>
  <c r="RZX62" i="15"/>
  <c r="RZY62" i="15"/>
  <c r="RZZ62" i="15"/>
  <c r="SAA62" i="15"/>
  <c r="SAB62" i="15"/>
  <c r="SAC62" i="15"/>
  <c r="SAD62" i="15"/>
  <c r="SAE62" i="15"/>
  <c r="SAF62" i="15"/>
  <c r="SAG62" i="15"/>
  <c r="SAH62" i="15"/>
  <c r="SAI62" i="15"/>
  <c r="SAJ62" i="15"/>
  <c r="SAK62" i="15"/>
  <c r="SAL62" i="15"/>
  <c r="SAM62" i="15"/>
  <c r="SAN62" i="15"/>
  <c r="SAO62" i="15"/>
  <c r="SAP62" i="15"/>
  <c r="SAQ62" i="15"/>
  <c r="SAR62" i="15"/>
  <c r="SAS62" i="15"/>
  <c r="SAT62" i="15"/>
  <c r="SAU62" i="15"/>
  <c r="SAV62" i="15"/>
  <c r="SAW62" i="15"/>
  <c r="SAX62" i="15"/>
  <c r="SAY62" i="15"/>
  <c r="SAZ62" i="15"/>
  <c r="SBA62" i="15"/>
  <c r="SBB62" i="15"/>
  <c r="SBC62" i="15"/>
  <c r="SBD62" i="15"/>
  <c r="SBE62" i="15"/>
  <c r="SBF62" i="15"/>
  <c r="SBG62" i="15"/>
  <c r="SBH62" i="15"/>
  <c r="SBI62" i="15"/>
  <c r="SBJ62" i="15"/>
  <c r="SBK62" i="15"/>
  <c r="SBL62" i="15"/>
  <c r="SBM62" i="15"/>
  <c r="SBN62" i="15"/>
  <c r="SBO62" i="15"/>
  <c r="SBP62" i="15"/>
  <c r="SBQ62" i="15"/>
  <c r="SBR62" i="15"/>
  <c r="SBS62" i="15"/>
  <c r="SBT62" i="15"/>
  <c r="SBU62" i="15"/>
  <c r="SBV62" i="15"/>
  <c r="SBW62" i="15"/>
  <c r="SBX62" i="15"/>
  <c r="SBY62" i="15"/>
  <c r="SBZ62" i="15"/>
  <c r="SCA62" i="15"/>
  <c r="SCB62" i="15"/>
  <c r="SCC62" i="15"/>
  <c r="SCD62" i="15"/>
  <c r="SCE62" i="15"/>
  <c r="SCF62" i="15"/>
  <c r="SCG62" i="15"/>
  <c r="SCH62" i="15"/>
  <c r="SCI62" i="15"/>
  <c r="SCJ62" i="15"/>
  <c r="SCK62" i="15"/>
  <c r="SCL62" i="15"/>
  <c r="SCM62" i="15"/>
  <c r="SCN62" i="15"/>
  <c r="SCO62" i="15"/>
  <c r="SCP62" i="15"/>
  <c r="SCQ62" i="15"/>
  <c r="SCR62" i="15"/>
  <c r="SCS62" i="15"/>
  <c r="SCT62" i="15"/>
  <c r="SCU62" i="15"/>
  <c r="SCV62" i="15"/>
  <c r="SCW62" i="15"/>
  <c r="SCX62" i="15"/>
  <c r="SCY62" i="15"/>
  <c r="SCZ62" i="15"/>
  <c r="SDA62" i="15"/>
  <c r="SDB62" i="15"/>
  <c r="SDC62" i="15"/>
  <c r="SDD62" i="15"/>
  <c r="SDE62" i="15"/>
  <c r="SDF62" i="15"/>
  <c r="SDG62" i="15"/>
  <c r="SDH62" i="15"/>
  <c r="SDI62" i="15"/>
  <c r="SDJ62" i="15"/>
  <c r="SDK62" i="15"/>
  <c r="SDL62" i="15"/>
  <c r="SDM62" i="15"/>
  <c r="SDN62" i="15"/>
  <c r="SDO62" i="15"/>
  <c r="SDP62" i="15"/>
  <c r="SDQ62" i="15"/>
  <c r="SDR62" i="15"/>
  <c r="SDS62" i="15"/>
  <c r="SDT62" i="15"/>
  <c r="SDU62" i="15"/>
  <c r="SDV62" i="15"/>
  <c r="SDW62" i="15"/>
  <c r="SDX62" i="15"/>
  <c r="SDY62" i="15"/>
  <c r="SDZ62" i="15"/>
  <c r="SEA62" i="15"/>
  <c r="SEB62" i="15"/>
  <c r="SEC62" i="15"/>
  <c r="SED62" i="15"/>
  <c r="SEE62" i="15"/>
  <c r="SEF62" i="15"/>
  <c r="SEG62" i="15"/>
  <c r="SEH62" i="15"/>
  <c r="SEI62" i="15"/>
  <c r="SEJ62" i="15"/>
  <c r="SEK62" i="15"/>
  <c r="SEL62" i="15"/>
  <c r="SEM62" i="15"/>
  <c r="SEN62" i="15"/>
  <c r="SEO62" i="15"/>
  <c r="SEP62" i="15"/>
  <c r="SEQ62" i="15"/>
  <c r="SER62" i="15"/>
  <c r="SES62" i="15"/>
  <c r="SET62" i="15"/>
  <c r="SEU62" i="15"/>
  <c r="SEV62" i="15"/>
  <c r="SEW62" i="15"/>
  <c r="SEX62" i="15"/>
  <c r="SEY62" i="15"/>
  <c r="SEZ62" i="15"/>
  <c r="SFA62" i="15"/>
  <c r="SFB62" i="15"/>
  <c r="SFC62" i="15"/>
  <c r="SFD62" i="15"/>
  <c r="SFE62" i="15"/>
  <c r="SFF62" i="15"/>
  <c r="SFG62" i="15"/>
  <c r="SFH62" i="15"/>
  <c r="SFI62" i="15"/>
  <c r="SFJ62" i="15"/>
  <c r="SFK62" i="15"/>
  <c r="SFL62" i="15"/>
  <c r="SFM62" i="15"/>
  <c r="SFN62" i="15"/>
  <c r="SFO62" i="15"/>
  <c r="SFP62" i="15"/>
  <c r="SFQ62" i="15"/>
  <c r="SFR62" i="15"/>
  <c r="SFS62" i="15"/>
  <c r="SFT62" i="15"/>
  <c r="SFU62" i="15"/>
  <c r="SFV62" i="15"/>
  <c r="SFW62" i="15"/>
  <c r="SFX62" i="15"/>
  <c r="SFY62" i="15"/>
  <c r="SFZ62" i="15"/>
  <c r="SGA62" i="15"/>
  <c r="SGB62" i="15"/>
  <c r="SGC62" i="15"/>
  <c r="SGD62" i="15"/>
  <c r="SGE62" i="15"/>
  <c r="SGF62" i="15"/>
  <c r="SGG62" i="15"/>
  <c r="SGH62" i="15"/>
  <c r="SGI62" i="15"/>
  <c r="SGJ62" i="15"/>
  <c r="SGK62" i="15"/>
  <c r="SGL62" i="15"/>
  <c r="SGM62" i="15"/>
  <c r="SGN62" i="15"/>
  <c r="SGO62" i="15"/>
  <c r="SGP62" i="15"/>
  <c r="SGQ62" i="15"/>
  <c r="SGR62" i="15"/>
  <c r="SGS62" i="15"/>
  <c r="SGT62" i="15"/>
  <c r="SGU62" i="15"/>
  <c r="SGV62" i="15"/>
  <c r="SGW62" i="15"/>
  <c r="SGX62" i="15"/>
  <c r="SGY62" i="15"/>
  <c r="SGZ62" i="15"/>
  <c r="SHA62" i="15"/>
  <c r="SHB62" i="15"/>
  <c r="SHC62" i="15"/>
  <c r="SHD62" i="15"/>
  <c r="SHE62" i="15"/>
  <c r="SHF62" i="15"/>
  <c r="SHG62" i="15"/>
  <c r="SHH62" i="15"/>
  <c r="SHI62" i="15"/>
  <c r="SHJ62" i="15"/>
  <c r="SHK62" i="15"/>
  <c r="SHL62" i="15"/>
  <c r="SHM62" i="15"/>
  <c r="SHN62" i="15"/>
  <c r="SHO62" i="15"/>
  <c r="SHP62" i="15"/>
  <c r="SHQ62" i="15"/>
  <c r="SHR62" i="15"/>
  <c r="SHS62" i="15"/>
  <c r="SHT62" i="15"/>
  <c r="SHU62" i="15"/>
  <c r="SHV62" i="15"/>
  <c r="SHW62" i="15"/>
  <c r="SHX62" i="15"/>
  <c r="SHY62" i="15"/>
  <c r="SHZ62" i="15"/>
  <c r="SIA62" i="15"/>
  <c r="SIB62" i="15"/>
  <c r="SIC62" i="15"/>
  <c r="SID62" i="15"/>
  <c r="SIE62" i="15"/>
  <c r="SIF62" i="15"/>
  <c r="SIG62" i="15"/>
  <c r="SIH62" i="15"/>
  <c r="SII62" i="15"/>
  <c r="SIJ62" i="15"/>
  <c r="SIK62" i="15"/>
  <c r="SIL62" i="15"/>
  <c r="SIM62" i="15"/>
  <c r="SIN62" i="15"/>
  <c r="SIO62" i="15"/>
  <c r="SIP62" i="15"/>
  <c r="SIQ62" i="15"/>
  <c r="SIR62" i="15"/>
  <c r="SIS62" i="15"/>
  <c r="SIT62" i="15"/>
  <c r="SIU62" i="15"/>
  <c r="SIV62" i="15"/>
  <c r="SIW62" i="15"/>
  <c r="SIX62" i="15"/>
  <c r="SIY62" i="15"/>
  <c r="SIZ62" i="15"/>
  <c r="SJA62" i="15"/>
  <c r="SJB62" i="15"/>
  <c r="SJC62" i="15"/>
  <c r="SJD62" i="15"/>
  <c r="SJE62" i="15"/>
  <c r="SJF62" i="15"/>
  <c r="SJG62" i="15"/>
  <c r="SJH62" i="15"/>
  <c r="SJI62" i="15"/>
  <c r="SJJ62" i="15"/>
  <c r="SJK62" i="15"/>
  <c r="SJL62" i="15"/>
  <c r="SJM62" i="15"/>
  <c r="SJN62" i="15"/>
  <c r="SJO62" i="15"/>
  <c r="SJP62" i="15"/>
  <c r="SJQ62" i="15"/>
  <c r="SJR62" i="15"/>
  <c r="SJS62" i="15"/>
  <c r="SJT62" i="15"/>
  <c r="SJU62" i="15"/>
  <c r="SJV62" i="15"/>
  <c r="SJW62" i="15"/>
  <c r="SJX62" i="15"/>
  <c r="SJY62" i="15"/>
  <c r="SJZ62" i="15"/>
  <c r="SKA62" i="15"/>
  <c r="SKB62" i="15"/>
  <c r="SKC62" i="15"/>
  <c r="SKD62" i="15"/>
  <c r="SKE62" i="15"/>
  <c r="SKF62" i="15"/>
  <c r="SKG62" i="15"/>
  <c r="SKH62" i="15"/>
  <c r="SKI62" i="15"/>
  <c r="SKJ62" i="15"/>
  <c r="SKK62" i="15"/>
  <c r="SKL62" i="15"/>
  <c r="SKM62" i="15"/>
  <c r="SKN62" i="15"/>
  <c r="SKO62" i="15"/>
  <c r="SKP62" i="15"/>
  <c r="SKQ62" i="15"/>
  <c r="SKR62" i="15"/>
  <c r="SKS62" i="15"/>
  <c r="SKT62" i="15"/>
  <c r="SKU62" i="15"/>
  <c r="SKV62" i="15"/>
  <c r="SKW62" i="15"/>
  <c r="SKX62" i="15"/>
  <c r="SKY62" i="15"/>
  <c r="SKZ62" i="15"/>
  <c r="SLA62" i="15"/>
  <c r="SLB62" i="15"/>
  <c r="SLC62" i="15"/>
  <c r="SLD62" i="15"/>
  <c r="SLE62" i="15"/>
  <c r="SLF62" i="15"/>
  <c r="SLG62" i="15"/>
  <c r="SLH62" i="15"/>
  <c r="SLI62" i="15"/>
  <c r="SLJ62" i="15"/>
  <c r="SLK62" i="15"/>
  <c r="SLL62" i="15"/>
  <c r="SLM62" i="15"/>
  <c r="SLN62" i="15"/>
  <c r="SLO62" i="15"/>
  <c r="SLP62" i="15"/>
  <c r="SLQ62" i="15"/>
  <c r="SLR62" i="15"/>
  <c r="SLS62" i="15"/>
  <c r="SLT62" i="15"/>
  <c r="SLU62" i="15"/>
  <c r="SLV62" i="15"/>
  <c r="SLW62" i="15"/>
  <c r="SLX62" i="15"/>
  <c r="SLY62" i="15"/>
  <c r="SLZ62" i="15"/>
  <c r="SMA62" i="15"/>
  <c r="SMB62" i="15"/>
  <c r="SMC62" i="15"/>
  <c r="SMD62" i="15"/>
  <c r="SME62" i="15"/>
  <c r="SMF62" i="15"/>
  <c r="SMG62" i="15"/>
  <c r="SMH62" i="15"/>
  <c r="SMI62" i="15"/>
  <c r="SMJ62" i="15"/>
  <c r="SMK62" i="15"/>
  <c r="SML62" i="15"/>
  <c r="SMM62" i="15"/>
  <c r="SMN62" i="15"/>
  <c r="SMO62" i="15"/>
  <c r="SMP62" i="15"/>
  <c r="SMQ62" i="15"/>
  <c r="SMR62" i="15"/>
  <c r="SMS62" i="15"/>
  <c r="SMT62" i="15"/>
  <c r="SMU62" i="15"/>
  <c r="SMV62" i="15"/>
  <c r="SMW62" i="15"/>
  <c r="SMX62" i="15"/>
  <c r="SMY62" i="15"/>
  <c r="SMZ62" i="15"/>
  <c r="SNA62" i="15"/>
  <c r="SNB62" i="15"/>
  <c r="SNC62" i="15"/>
  <c r="SND62" i="15"/>
  <c r="SNE62" i="15"/>
  <c r="SNF62" i="15"/>
  <c r="SNG62" i="15"/>
  <c r="SNH62" i="15"/>
  <c r="SNI62" i="15"/>
  <c r="SNJ62" i="15"/>
  <c r="SNK62" i="15"/>
  <c r="SNL62" i="15"/>
  <c r="SNM62" i="15"/>
  <c r="SNN62" i="15"/>
  <c r="SNO62" i="15"/>
  <c r="SNP62" i="15"/>
  <c r="SNQ62" i="15"/>
  <c r="SNR62" i="15"/>
  <c r="SNS62" i="15"/>
  <c r="SNT62" i="15"/>
  <c r="SNU62" i="15"/>
  <c r="SNV62" i="15"/>
  <c r="SNW62" i="15"/>
  <c r="SNX62" i="15"/>
  <c r="SNY62" i="15"/>
  <c r="SNZ62" i="15"/>
  <c r="SOA62" i="15"/>
  <c r="SOB62" i="15"/>
  <c r="SOC62" i="15"/>
  <c r="SOD62" i="15"/>
  <c r="SOE62" i="15"/>
  <c r="SOF62" i="15"/>
  <c r="SOG62" i="15"/>
  <c r="SOH62" i="15"/>
  <c r="SOI62" i="15"/>
  <c r="SOJ62" i="15"/>
  <c r="SOK62" i="15"/>
  <c r="SOL62" i="15"/>
  <c r="SOM62" i="15"/>
  <c r="SON62" i="15"/>
  <c r="SOO62" i="15"/>
  <c r="SOP62" i="15"/>
  <c r="SOQ62" i="15"/>
  <c r="SOR62" i="15"/>
  <c r="SOS62" i="15"/>
  <c r="SOT62" i="15"/>
  <c r="SOU62" i="15"/>
  <c r="SOV62" i="15"/>
  <c r="SOW62" i="15"/>
  <c r="SOX62" i="15"/>
  <c r="SOY62" i="15"/>
  <c r="SOZ62" i="15"/>
  <c r="SPA62" i="15"/>
  <c r="SPB62" i="15"/>
  <c r="SPC62" i="15"/>
  <c r="SPD62" i="15"/>
  <c r="SPE62" i="15"/>
  <c r="SPF62" i="15"/>
  <c r="SPG62" i="15"/>
  <c r="SPH62" i="15"/>
  <c r="SPI62" i="15"/>
  <c r="SPJ62" i="15"/>
  <c r="SPK62" i="15"/>
  <c r="SPL62" i="15"/>
  <c r="SPM62" i="15"/>
  <c r="SPN62" i="15"/>
  <c r="SPO62" i="15"/>
  <c r="SPP62" i="15"/>
  <c r="SPQ62" i="15"/>
  <c r="SPR62" i="15"/>
  <c r="SPS62" i="15"/>
  <c r="SPT62" i="15"/>
  <c r="SPU62" i="15"/>
  <c r="SPV62" i="15"/>
  <c r="SPW62" i="15"/>
  <c r="SPX62" i="15"/>
  <c r="SPY62" i="15"/>
  <c r="SPZ62" i="15"/>
  <c r="SQA62" i="15"/>
  <c r="SQB62" i="15"/>
  <c r="SQC62" i="15"/>
  <c r="SQD62" i="15"/>
  <c r="SQE62" i="15"/>
  <c r="SQF62" i="15"/>
  <c r="SQG62" i="15"/>
  <c r="SQH62" i="15"/>
  <c r="SQI62" i="15"/>
  <c r="SQJ62" i="15"/>
  <c r="SQK62" i="15"/>
  <c r="SQL62" i="15"/>
  <c r="SQM62" i="15"/>
  <c r="SQN62" i="15"/>
  <c r="SQO62" i="15"/>
  <c r="SQP62" i="15"/>
  <c r="SQQ62" i="15"/>
  <c r="SQR62" i="15"/>
  <c r="SQS62" i="15"/>
  <c r="SQT62" i="15"/>
  <c r="SQU62" i="15"/>
  <c r="SQV62" i="15"/>
  <c r="SQW62" i="15"/>
  <c r="SQX62" i="15"/>
  <c r="SQY62" i="15"/>
  <c r="SQZ62" i="15"/>
  <c r="SRA62" i="15"/>
  <c r="SRB62" i="15"/>
  <c r="SRC62" i="15"/>
  <c r="SRD62" i="15"/>
  <c r="SRE62" i="15"/>
  <c r="SRF62" i="15"/>
  <c r="SRG62" i="15"/>
  <c r="SRH62" i="15"/>
  <c r="SRI62" i="15"/>
  <c r="SRJ62" i="15"/>
  <c r="SRK62" i="15"/>
  <c r="SRL62" i="15"/>
  <c r="SRM62" i="15"/>
  <c r="SRN62" i="15"/>
  <c r="SRO62" i="15"/>
  <c r="SRP62" i="15"/>
  <c r="SRQ62" i="15"/>
  <c r="SRR62" i="15"/>
  <c r="SRS62" i="15"/>
  <c r="SRT62" i="15"/>
  <c r="SRU62" i="15"/>
  <c r="SRV62" i="15"/>
  <c r="SRW62" i="15"/>
  <c r="SRX62" i="15"/>
  <c r="SRY62" i="15"/>
  <c r="SRZ62" i="15"/>
  <c r="SSA62" i="15"/>
  <c r="SSB62" i="15"/>
  <c r="SSC62" i="15"/>
  <c r="SSD62" i="15"/>
  <c r="SSE62" i="15"/>
  <c r="SSF62" i="15"/>
  <c r="SSG62" i="15"/>
  <c r="SSH62" i="15"/>
  <c r="SSI62" i="15"/>
  <c r="SSJ62" i="15"/>
  <c r="SSK62" i="15"/>
  <c r="SSL62" i="15"/>
  <c r="SSM62" i="15"/>
  <c r="SSN62" i="15"/>
  <c r="SSO62" i="15"/>
  <c r="SSP62" i="15"/>
  <c r="SSQ62" i="15"/>
  <c r="SSR62" i="15"/>
  <c r="SSS62" i="15"/>
  <c r="SST62" i="15"/>
  <c r="SSU62" i="15"/>
  <c r="SSV62" i="15"/>
  <c r="SSW62" i="15"/>
  <c r="SSX62" i="15"/>
  <c r="SSY62" i="15"/>
  <c r="SSZ62" i="15"/>
  <c r="STA62" i="15"/>
  <c r="STB62" i="15"/>
  <c r="STC62" i="15"/>
  <c r="STD62" i="15"/>
  <c r="STE62" i="15"/>
  <c r="STF62" i="15"/>
  <c r="STG62" i="15"/>
  <c r="STH62" i="15"/>
  <c r="STI62" i="15"/>
  <c r="STJ62" i="15"/>
  <c r="STK62" i="15"/>
  <c r="STL62" i="15"/>
  <c r="STM62" i="15"/>
  <c r="STN62" i="15"/>
  <c r="STO62" i="15"/>
  <c r="STP62" i="15"/>
  <c r="STQ62" i="15"/>
  <c r="STR62" i="15"/>
  <c r="STS62" i="15"/>
  <c r="STT62" i="15"/>
  <c r="STU62" i="15"/>
  <c r="STV62" i="15"/>
  <c r="STW62" i="15"/>
  <c r="STX62" i="15"/>
  <c r="STY62" i="15"/>
  <c r="STZ62" i="15"/>
  <c r="SUA62" i="15"/>
  <c r="SUB62" i="15"/>
  <c r="SUC62" i="15"/>
  <c r="SUD62" i="15"/>
  <c r="SUE62" i="15"/>
  <c r="SUF62" i="15"/>
  <c r="SUG62" i="15"/>
  <c r="SUH62" i="15"/>
  <c r="SUI62" i="15"/>
  <c r="SUJ62" i="15"/>
  <c r="SUK62" i="15"/>
  <c r="SUL62" i="15"/>
  <c r="SUM62" i="15"/>
  <c r="SUN62" i="15"/>
  <c r="SUO62" i="15"/>
  <c r="SUP62" i="15"/>
  <c r="SUQ62" i="15"/>
  <c r="SUR62" i="15"/>
  <c r="SUS62" i="15"/>
  <c r="SUT62" i="15"/>
  <c r="SUU62" i="15"/>
  <c r="SUV62" i="15"/>
  <c r="SUW62" i="15"/>
  <c r="SUX62" i="15"/>
  <c r="SUY62" i="15"/>
  <c r="SUZ62" i="15"/>
  <c r="SVA62" i="15"/>
  <c r="SVB62" i="15"/>
  <c r="SVC62" i="15"/>
  <c r="SVD62" i="15"/>
  <c r="SVE62" i="15"/>
  <c r="SVF62" i="15"/>
  <c r="SVG62" i="15"/>
  <c r="SVH62" i="15"/>
  <c r="SVI62" i="15"/>
  <c r="SVJ62" i="15"/>
  <c r="SVK62" i="15"/>
  <c r="SVL62" i="15"/>
  <c r="SVM62" i="15"/>
  <c r="SVN62" i="15"/>
  <c r="SVO62" i="15"/>
  <c r="SVP62" i="15"/>
  <c r="SVQ62" i="15"/>
  <c r="SVR62" i="15"/>
  <c r="SVS62" i="15"/>
  <c r="SVT62" i="15"/>
  <c r="SVU62" i="15"/>
  <c r="SVV62" i="15"/>
  <c r="SVW62" i="15"/>
  <c r="SVX62" i="15"/>
  <c r="SVY62" i="15"/>
  <c r="SVZ62" i="15"/>
  <c r="SWA62" i="15"/>
  <c r="SWB62" i="15"/>
  <c r="SWC62" i="15"/>
  <c r="SWD62" i="15"/>
  <c r="SWE62" i="15"/>
  <c r="SWF62" i="15"/>
  <c r="SWG62" i="15"/>
  <c r="SWH62" i="15"/>
  <c r="SWI62" i="15"/>
  <c r="SWJ62" i="15"/>
  <c r="SWK62" i="15"/>
  <c r="SWL62" i="15"/>
  <c r="SWM62" i="15"/>
  <c r="SWN62" i="15"/>
  <c r="SWO62" i="15"/>
  <c r="SWP62" i="15"/>
  <c r="SWQ62" i="15"/>
  <c r="SWR62" i="15"/>
  <c r="SWS62" i="15"/>
  <c r="SWT62" i="15"/>
  <c r="SWU62" i="15"/>
  <c r="SWV62" i="15"/>
  <c r="SWW62" i="15"/>
  <c r="SWX62" i="15"/>
  <c r="SWY62" i="15"/>
  <c r="SWZ62" i="15"/>
  <c r="SXA62" i="15"/>
  <c r="SXB62" i="15"/>
  <c r="SXC62" i="15"/>
  <c r="SXD62" i="15"/>
  <c r="SXE62" i="15"/>
  <c r="SXF62" i="15"/>
  <c r="SXG62" i="15"/>
  <c r="SXH62" i="15"/>
  <c r="SXI62" i="15"/>
  <c r="SXJ62" i="15"/>
  <c r="SXK62" i="15"/>
  <c r="SXL62" i="15"/>
  <c r="SXM62" i="15"/>
  <c r="SXN62" i="15"/>
  <c r="SXO62" i="15"/>
  <c r="SXP62" i="15"/>
  <c r="SXQ62" i="15"/>
  <c r="SXR62" i="15"/>
  <c r="SXS62" i="15"/>
  <c r="SXT62" i="15"/>
  <c r="SXU62" i="15"/>
  <c r="SXV62" i="15"/>
  <c r="SXW62" i="15"/>
  <c r="SXX62" i="15"/>
  <c r="SXY62" i="15"/>
  <c r="SXZ62" i="15"/>
  <c r="SYA62" i="15"/>
  <c r="SYB62" i="15"/>
  <c r="SYC62" i="15"/>
  <c r="SYD62" i="15"/>
  <c r="SYE62" i="15"/>
  <c r="SYF62" i="15"/>
  <c r="SYG62" i="15"/>
  <c r="SYH62" i="15"/>
  <c r="SYI62" i="15"/>
  <c r="SYJ62" i="15"/>
  <c r="SYK62" i="15"/>
  <c r="SYL62" i="15"/>
  <c r="SYM62" i="15"/>
  <c r="SYN62" i="15"/>
  <c r="SYO62" i="15"/>
  <c r="SYP62" i="15"/>
  <c r="SYQ62" i="15"/>
  <c r="SYR62" i="15"/>
  <c r="SYS62" i="15"/>
  <c r="SYT62" i="15"/>
  <c r="SYU62" i="15"/>
  <c r="SYV62" i="15"/>
  <c r="SYW62" i="15"/>
  <c r="SYX62" i="15"/>
  <c r="SYY62" i="15"/>
  <c r="SYZ62" i="15"/>
  <c r="SZA62" i="15"/>
  <c r="SZB62" i="15"/>
  <c r="SZC62" i="15"/>
  <c r="SZD62" i="15"/>
  <c r="SZE62" i="15"/>
  <c r="SZF62" i="15"/>
  <c r="SZG62" i="15"/>
  <c r="SZH62" i="15"/>
  <c r="SZI62" i="15"/>
  <c r="SZJ62" i="15"/>
  <c r="SZK62" i="15"/>
  <c r="SZL62" i="15"/>
  <c r="SZM62" i="15"/>
  <c r="SZN62" i="15"/>
  <c r="SZO62" i="15"/>
  <c r="SZP62" i="15"/>
  <c r="SZQ62" i="15"/>
  <c r="SZR62" i="15"/>
  <c r="SZS62" i="15"/>
  <c r="SZT62" i="15"/>
  <c r="SZU62" i="15"/>
  <c r="SZV62" i="15"/>
  <c r="SZW62" i="15"/>
  <c r="SZX62" i="15"/>
  <c r="SZY62" i="15"/>
  <c r="SZZ62" i="15"/>
  <c r="TAA62" i="15"/>
  <c r="TAB62" i="15"/>
  <c r="TAC62" i="15"/>
  <c r="TAD62" i="15"/>
  <c r="TAE62" i="15"/>
  <c r="TAF62" i="15"/>
  <c r="TAG62" i="15"/>
  <c r="TAH62" i="15"/>
  <c r="TAI62" i="15"/>
  <c r="TAJ62" i="15"/>
  <c r="TAK62" i="15"/>
  <c r="TAL62" i="15"/>
  <c r="TAM62" i="15"/>
  <c r="TAN62" i="15"/>
  <c r="TAO62" i="15"/>
  <c r="TAP62" i="15"/>
  <c r="TAQ62" i="15"/>
  <c r="TAR62" i="15"/>
  <c r="TAS62" i="15"/>
  <c r="TAT62" i="15"/>
  <c r="TAU62" i="15"/>
  <c r="TAV62" i="15"/>
  <c r="TAW62" i="15"/>
  <c r="TAX62" i="15"/>
  <c r="TAY62" i="15"/>
  <c r="TAZ62" i="15"/>
  <c r="TBA62" i="15"/>
  <c r="TBB62" i="15"/>
  <c r="TBC62" i="15"/>
  <c r="TBD62" i="15"/>
  <c r="TBE62" i="15"/>
  <c r="TBF62" i="15"/>
  <c r="TBG62" i="15"/>
  <c r="TBH62" i="15"/>
  <c r="TBI62" i="15"/>
  <c r="TBJ62" i="15"/>
  <c r="TBK62" i="15"/>
  <c r="TBL62" i="15"/>
  <c r="TBM62" i="15"/>
  <c r="TBN62" i="15"/>
  <c r="TBO62" i="15"/>
  <c r="TBP62" i="15"/>
  <c r="TBQ62" i="15"/>
  <c r="TBR62" i="15"/>
  <c r="TBS62" i="15"/>
  <c r="TBT62" i="15"/>
  <c r="TBU62" i="15"/>
  <c r="TBV62" i="15"/>
  <c r="TBW62" i="15"/>
  <c r="TBX62" i="15"/>
  <c r="TBY62" i="15"/>
  <c r="TBZ62" i="15"/>
  <c r="TCA62" i="15"/>
  <c r="TCB62" i="15"/>
  <c r="TCC62" i="15"/>
  <c r="TCD62" i="15"/>
  <c r="TCE62" i="15"/>
  <c r="TCF62" i="15"/>
  <c r="TCG62" i="15"/>
  <c r="TCH62" i="15"/>
  <c r="TCI62" i="15"/>
  <c r="TCJ62" i="15"/>
  <c r="TCK62" i="15"/>
  <c r="TCL62" i="15"/>
  <c r="TCM62" i="15"/>
  <c r="TCN62" i="15"/>
  <c r="TCO62" i="15"/>
  <c r="TCP62" i="15"/>
  <c r="TCQ62" i="15"/>
  <c r="TCR62" i="15"/>
  <c r="TCS62" i="15"/>
  <c r="TCT62" i="15"/>
  <c r="TCU62" i="15"/>
  <c r="TCV62" i="15"/>
  <c r="TCW62" i="15"/>
  <c r="TCX62" i="15"/>
  <c r="TCY62" i="15"/>
  <c r="TCZ62" i="15"/>
  <c r="TDA62" i="15"/>
  <c r="TDB62" i="15"/>
  <c r="TDC62" i="15"/>
  <c r="TDD62" i="15"/>
  <c r="TDE62" i="15"/>
  <c r="TDF62" i="15"/>
  <c r="TDG62" i="15"/>
  <c r="TDH62" i="15"/>
  <c r="TDI62" i="15"/>
  <c r="TDJ62" i="15"/>
  <c r="TDK62" i="15"/>
  <c r="TDL62" i="15"/>
  <c r="TDM62" i="15"/>
  <c r="TDN62" i="15"/>
  <c r="TDO62" i="15"/>
  <c r="TDP62" i="15"/>
  <c r="TDQ62" i="15"/>
  <c r="TDR62" i="15"/>
  <c r="TDS62" i="15"/>
  <c r="TDT62" i="15"/>
  <c r="TDU62" i="15"/>
  <c r="TDV62" i="15"/>
  <c r="TDW62" i="15"/>
  <c r="TDX62" i="15"/>
  <c r="TDY62" i="15"/>
  <c r="TDZ62" i="15"/>
  <c r="TEA62" i="15"/>
  <c r="TEB62" i="15"/>
  <c r="TEC62" i="15"/>
  <c r="TED62" i="15"/>
  <c r="TEE62" i="15"/>
  <c r="TEF62" i="15"/>
  <c r="TEG62" i="15"/>
  <c r="TEH62" i="15"/>
  <c r="TEI62" i="15"/>
  <c r="TEJ62" i="15"/>
  <c r="TEK62" i="15"/>
  <c r="TEL62" i="15"/>
  <c r="TEM62" i="15"/>
  <c r="TEN62" i="15"/>
  <c r="TEO62" i="15"/>
  <c r="TEP62" i="15"/>
  <c r="TEQ62" i="15"/>
  <c r="TER62" i="15"/>
  <c r="TES62" i="15"/>
  <c r="TET62" i="15"/>
  <c r="TEU62" i="15"/>
  <c r="TEV62" i="15"/>
  <c r="TEW62" i="15"/>
  <c r="TEX62" i="15"/>
  <c r="TEY62" i="15"/>
  <c r="TEZ62" i="15"/>
  <c r="TFA62" i="15"/>
  <c r="TFB62" i="15"/>
  <c r="TFC62" i="15"/>
  <c r="TFD62" i="15"/>
  <c r="TFE62" i="15"/>
  <c r="TFF62" i="15"/>
  <c r="TFG62" i="15"/>
  <c r="TFH62" i="15"/>
  <c r="TFI62" i="15"/>
  <c r="TFJ62" i="15"/>
  <c r="TFK62" i="15"/>
  <c r="TFL62" i="15"/>
  <c r="TFM62" i="15"/>
  <c r="TFN62" i="15"/>
  <c r="TFO62" i="15"/>
  <c r="TFP62" i="15"/>
  <c r="TFQ62" i="15"/>
  <c r="TFR62" i="15"/>
  <c r="TFS62" i="15"/>
  <c r="TFT62" i="15"/>
  <c r="TFU62" i="15"/>
  <c r="TFV62" i="15"/>
  <c r="TFW62" i="15"/>
  <c r="TFX62" i="15"/>
  <c r="TFY62" i="15"/>
  <c r="TFZ62" i="15"/>
  <c r="TGA62" i="15"/>
  <c r="TGB62" i="15"/>
  <c r="TGC62" i="15"/>
  <c r="TGD62" i="15"/>
  <c r="TGE62" i="15"/>
  <c r="TGF62" i="15"/>
  <c r="TGG62" i="15"/>
  <c r="TGH62" i="15"/>
  <c r="TGI62" i="15"/>
  <c r="TGJ62" i="15"/>
  <c r="TGK62" i="15"/>
  <c r="TGL62" i="15"/>
  <c r="TGM62" i="15"/>
  <c r="TGN62" i="15"/>
  <c r="TGO62" i="15"/>
  <c r="TGP62" i="15"/>
  <c r="TGQ62" i="15"/>
  <c r="TGR62" i="15"/>
  <c r="TGS62" i="15"/>
  <c r="TGT62" i="15"/>
  <c r="TGU62" i="15"/>
  <c r="TGV62" i="15"/>
  <c r="TGW62" i="15"/>
  <c r="TGX62" i="15"/>
  <c r="TGY62" i="15"/>
  <c r="TGZ62" i="15"/>
  <c r="THA62" i="15"/>
  <c r="THB62" i="15"/>
  <c r="THC62" i="15"/>
  <c r="THD62" i="15"/>
  <c r="THE62" i="15"/>
  <c r="THF62" i="15"/>
  <c r="THG62" i="15"/>
  <c r="THH62" i="15"/>
  <c r="THI62" i="15"/>
  <c r="THJ62" i="15"/>
  <c r="THK62" i="15"/>
  <c r="THL62" i="15"/>
  <c r="THM62" i="15"/>
  <c r="THN62" i="15"/>
  <c r="THO62" i="15"/>
  <c r="THP62" i="15"/>
  <c r="THQ62" i="15"/>
  <c r="THR62" i="15"/>
  <c r="THS62" i="15"/>
  <c r="THT62" i="15"/>
  <c r="THU62" i="15"/>
  <c r="THV62" i="15"/>
  <c r="THW62" i="15"/>
  <c r="THX62" i="15"/>
  <c r="THY62" i="15"/>
  <c r="THZ62" i="15"/>
  <c r="TIA62" i="15"/>
  <c r="TIB62" i="15"/>
  <c r="TIC62" i="15"/>
  <c r="TID62" i="15"/>
  <c r="TIE62" i="15"/>
  <c r="TIF62" i="15"/>
  <c r="TIG62" i="15"/>
  <c r="TIH62" i="15"/>
  <c r="TII62" i="15"/>
  <c r="TIJ62" i="15"/>
  <c r="TIK62" i="15"/>
  <c r="TIL62" i="15"/>
  <c r="TIM62" i="15"/>
  <c r="TIN62" i="15"/>
  <c r="TIO62" i="15"/>
  <c r="TIP62" i="15"/>
  <c r="TIQ62" i="15"/>
  <c r="TIR62" i="15"/>
  <c r="TIS62" i="15"/>
  <c r="TIT62" i="15"/>
  <c r="TIU62" i="15"/>
  <c r="TIV62" i="15"/>
  <c r="TIW62" i="15"/>
  <c r="TIX62" i="15"/>
  <c r="TIY62" i="15"/>
  <c r="TIZ62" i="15"/>
  <c r="TJA62" i="15"/>
  <c r="TJB62" i="15"/>
  <c r="TJC62" i="15"/>
  <c r="TJD62" i="15"/>
  <c r="TJE62" i="15"/>
  <c r="TJF62" i="15"/>
  <c r="TJG62" i="15"/>
  <c r="TJH62" i="15"/>
  <c r="TJI62" i="15"/>
  <c r="TJJ62" i="15"/>
  <c r="TJK62" i="15"/>
  <c r="TJL62" i="15"/>
  <c r="TJM62" i="15"/>
  <c r="TJN62" i="15"/>
  <c r="TJO62" i="15"/>
  <c r="TJP62" i="15"/>
  <c r="TJQ62" i="15"/>
  <c r="TJR62" i="15"/>
  <c r="TJS62" i="15"/>
  <c r="TJT62" i="15"/>
  <c r="TJU62" i="15"/>
  <c r="TJV62" i="15"/>
  <c r="TJW62" i="15"/>
  <c r="TJX62" i="15"/>
  <c r="TJY62" i="15"/>
  <c r="TJZ62" i="15"/>
  <c r="TKA62" i="15"/>
  <c r="TKB62" i="15"/>
  <c r="TKC62" i="15"/>
  <c r="TKD62" i="15"/>
  <c r="TKE62" i="15"/>
  <c r="TKF62" i="15"/>
  <c r="TKG62" i="15"/>
  <c r="TKH62" i="15"/>
  <c r="TKI62" i="15"/>
  <c r="TKJ62" i="15"/>
  <c r="TKK62" i="15"/>
  <c r="TKL62" i="15"/>
  <c r="TKM62" i="15"/>
  <c r="TKN62" i="15"/>
  <c r="TKO62" i="15"/>
  <c r="TKP62" i="15"/>
  <c r="TKQ62" i="15"/>
  <c r="TKR62" i="15"/>
  <c r="TKS62" i="15"/>
  <c r="TKT62" i="15"/>
  <c r="TKU62" i="15"/>
  <c r="TKV62" i="15"/>
  <c r="TKW62" i="15"/>
  <c r="TKX62" i="15"/>
  <c r="TKY62" i="15"/>
  <c r="TKZ62" i="15"/>
  <c r="TLA62" i="15"/>
  <c r="TLB62" i="15"/>
  <c r="TLC62" i="15"/>
  <c r="TLD62" i="15"/>
  <c r="TLE62" i="15"/>
  <c r="TLF62" i="15"/>
  <c r="TLG62" i="15"/>
  <c r="TLH62" i="15"/>
  <c r="TLI62" i="15"/>
  <c r="TLJ62" i="15"/>
  <c r="TLK62" i="15"/>
  <c r="TLL62" i="15"/>
  <c r="TLM62" i="15"/>
  <c r="TLN62" i="15"/>
  <c r="TLO62" i="15"/>
  <c r="TLP62" i="15"/>
  <c r="TLQ62" i="15"/>
  <c r="TLR62" i="15"/>
  <c r="TLS62" i="15"/>
  <c r="TLT62" i="15"/>
  <c r="TLU62" i="15"/>
  <c r="TLV62" i="15"/>
  <c r="TLW62" i="15"/>
  <c r="TLX62" i="15"/>
  <c r="TLY62" i="15"/>
  <c r="TLZ62" i="15"/>
  <c r="TMA62" i="15"/>
  <c r="TMB62" i="15"/>
  <c r="TMC62" i="15"/>
  <c r="TMD62" i="15"/>
  <c r="TME62" i="15"/>
  <c r="TMF62" i="15"/>
  <c r="TMG62" i="15"/>
  <c r="TMH62" i="15"/>
  <c r="TMI62" i="15"/>
  <c r="TMJ62" i="15"/>
  <c r="TMK62" i="15"/>
  <c r="TML62" i="15"/>
  <c r="TMM62" i="15"/>
  <c r="TMN62" i="15"/>
  <c r="TMO62" i="15"/>
  <c r="TMP62" i="15"/>
  <c r="TMQ62" i="15"/>
  <c r="TMR62" i="15"/>
  <c r="TMS62" i="15"/>
  <c r="TMT62" i="15"/>
  <c r="TMU62" i="15"/>
  <c r="TMV62" i="15"/>
  <c r="TMW62" i="15"/>
  <c r="TMX62" i="15"/>
  <c r="TMY62" i="15"/>
  <c r="TMZ62" i="15"/>
  <c r="TNA62" i="15"/>
  <c r="TNB62" i="15"/>
  <c r="TNC62" i="15"/>
  <c r="TND62" i="15"/>
  <c r="TNE62" i="15"/>
  <c r="TNF62" i="15"/>
  <c r="TNG62" i="15"/>
  <c r="TNH62" i="15"/>
  <c r="TNI62" i="15"/>
  <c r="TNJ62" i="15"/>
  <c r="TNK62" i="15"/>
  <c r="TNL62" i="15"/>
  <c r="TNM62" i="15"/>
  <c r="TNN62" i="15"/>
  <c r="TNO62" i="15"/>
  <c r="TNP62" i="15"/>
  <c r="TNQ62" i="15"/>
  <c r="TNR62" i="15"/>
  <c r="TNS62" i="15"/>
  <c r="TNT62" i="15"/>
  <c r="TNU62" i="15"/>
  <c r="TNV62" i="15"/>
  <c r="TNW62" i="15"/>
  <c r="TNX62" i="15"/>
  <c r="TNY62" i="15"/>
  <c r="TNZ62" i="15"/>
  <c r="TOA62" i="15"/>
  <c r="TOB62" i="15"/>
  <c r="TOC62" i="15"/>
  <c r="TOD62" i="15"/>
  <c r="TOE62" i="15"/>
  <c r="TOF62" i="15"/>
  <c r="TOG62" i="15"/>
  <c r="TOH62" i="15"/>
  <c r="TOI62" i="15"/>
  <c r="TOJ62" i="15"/>
  <c r="TOK62" i="15"/>
  <c r="TOL62" i="15"/>
  <c r="TOM62" i="15"/>
  <c r="TON62" i="15"/>
  <c r="TOO62" i="15"/>
  <c r="TOP62" i="15"/>
  <c r="TOQ62" i="15"/>
  <c r="TOR62" i="15"/>
  <c r="TOS62" i="15"/>
  <c r="TOT62" i="15"/>
  <c r="TOU62" i="15"/>
  <c r="TOV62" i="15"/>
  <c r="TOW62" i="15"/>
  <c r="TOX62" i="15"/>
  <c r="TOY62" i="15"/>
  <c r="TOZ62" i="15"/>
  <c r="TPA62" i="15"/>
  <c r="TPB62" i="15"/>
  <c r="TPC62" i="15"/>
  <c r="TPD62" i="15"/>
  <c r="TPE62" i="15"/>
  <c r="TPF62" i="15"/>
  <c r="TPG62" i="15"/>
  <c r="TPH62" i="15"/>
  <c r="TPI62" i="15"/>
  <c r="TPJ62" i="15"/>
  <c r="TPK62" i="15"/>
  <c r="TPL62" i="15"/>
  <c r="TPM62" i="15"/>
  <c r="TPN62" i="15"/>
  <c r="TPO62" i="15"/>
  <c r="TPP62" i="15"/>
  <c r="TPQ62" i="15"/>
  <c r="TPR62" i="15"/>
  <c r="TPS62" i="15"/>
  <c r="TPT62" i="15"/>
  <c r="TPU62" i="15"/>
  <c r="TPV62" i="15"/>
  <c r="TPW62" i="15"/>
  <c r="TPX62" i="15"/>
  <c r="TPY62" i="15"/>
  <c r="TPZ62" i="15"/>
  <c r="TQA62" i="15"/>
  <c r="TQB62" i="15"/>
  <c r="TQC62" i="15"/>
  <c r="TQD62" i="15"/>
  <c r="TQE62" i="15"/>
  <c r="TQF62" i="15"/>
  <c r="TQG62" i="15"/>
  <c r="TQH62" i="15"/>
  <c r="TQI62" i="15"/>
  <c r="TQJ62" i="15"/>
  <c r="TQK62" i="15"/>
  <c r="TQL62" i="15"/>
  <c r="TQM62" i="15"/>
  <c r="TQN62" i="15"/>
  <c r="TQO62" i="15"/>
  <c r="TQP62" i="15"/>
  <c r="TQQ62" i="15"/>
  <c r="TQR62" i="15"/>
  <c r="TQS62" i="15"/>
  <c r="TQT62" i="15"/>
  <c r="TQU62" i="15"/>
  <c r="TQV62" i="15"/>
  <c r="TQW62" i="15"/>
  <c r="TQX62" i="15"/>
  <c r="TQY62" i="15"/>
  <c r="TQZ62" i="15"/>
  <c r="TRA62" i="15"/>
  <c r="TRB62" i="15"/>
  <c r="TRC62" i="15"/>
  <c r="TRD62" i="15"/>
  <c r="TRE62" i="15"/>
  <c r="TRF62" i="15"/>
  <c r="TRG62" i="15"/>
  <c r="TRH62" i="15"/>
  <c r="TRI62" i="15"/>
  <c r="TRJ62" i="15"/>
  <c r="TRK62" i="15"/>
  <c r="TRL62" i="15"/>
  <c r="TRM62" i="15"/>
  <c r="TRN62" i="15"/>
  <c r="TRO62" i="15"/>
  <c r="TRP62" i="15"/>
  <c r="TRQ62" i="15"/>
  <c r="TRR62" i="15"/>
  <c r="TRS62" i="15"/>
  <c r="TRT62" i="15"/>
  <c r="TRU62" i="15"/>
  <c r="TRV62" i="15"/>
  <c r="TRW62" i="15"/>
  <c r="TRX62" i="15"/>
  <c r="TRY62" i="15"/>
  <c r="TRZ62" i="15"/>
  <c r="TSA62" i="15"/>
  <c r="TSB62" i="15"/>
  <c r="TSC62" i="15"/>
  <c r="TSD62" i="15"/>
  <c r="TSE62" i="15"/>
  <c r="TSF62" i="15"/>
  <c r="TSG62" i="15"/>
  <c r="TSH62" i="15"/>
  <c r="TSI62" i="15"/>
  <c r="TSJ62" i="15"/>
  <c r="TSK62" i="15"/>
  <c r="TSL62" i="15"/>
  <c r="TSM62" i="15"/>
  <c r="TSN62" i="15"/>
  <c r="TSO62" i="15"/>
  <c r="TSP62" i="15"/>
  <c r="TSQ62" i="15"/>
  <c r="TSR62" i="15"/>
  <c r="TSS62" i="15"/>
  <c r="TST62" i="15"/>
  <c r="TSU62" i="15"/>
  <c r="TSV62" i="15"/>
  <c r="TSW62" i="15"/>
  <c r="TSX62" i="15"/>
  <c r="TSY62" i="15"/>
  <c r="TSZ62" i="15"/>
  <c r="TTA62" i="15"/>
  <c r="TTB62" i="15"/>
  <c r="TTC62" i="15"/>
  <c r="TTD62" i="15"/>
  <c r="TTE62" i="15"/>
  <c r="TTF62" i="15"/>
  <c r="TTG62" i="15"/>
  <c r="TTH62" i="15"/>
  <c r="TTI62" i="15"/>
  <c r="TTJ62" i="15"/>
  <c r="TTK62" i="15"/>
  <c r="TTL62" i="15"/>
  <c r="TTM62" i="15"/>
  <c r="TTN62" i="15"/>
  <c r="TTO62" i="15"/>
  <c r="TTP62" i="15"/>
  <c r="TTQ62" i="15"/>
  <c r="TTR62" i="15"/>
  <c r="TTS62" i="15"/>
  <c r="TTT62" i="15"/>
  <c r="TTU62" i="15"/>
  <c r="TTV62" i="15"/>
  <c r="TTW62" i="15"/>
  <c r="TTX62" i="15"/>
  <c r="TTY62" i="15"/>
  <c r="TTZ62" i="15"/>
  <c r="TUA62" i="15"/>
  <c r="TUB62" i="15"/>
  <c r="TUC62" i="15"/>
  <c r="TUD62" i="15"/>
  <c r="TUE62" i="15"/>
  <c r="TUF62" i="15"/>
  <c r="TUG62" i="15"/>
  <c r="TUH62" i="15"/>
  <c r="TUI62" i="15"/>
  <c r="TUJ62" i="15"/>
  <c r="TUK62" i="15"/>
  <c r="TUL62" i="15"/>
  <c r="TUM62" i="15"/>
  <c r="TUN62" i="15"/>
  <c r="TUO62" i="15"/>
  <c r="TUP62" i="15"/>
  <c r="TUQ62" i="15"/>
  <c r="TUR62" i="15"/>
  <c r="TUS62" i="15"/>
  <c r="TUT62" i="15"/>
  <c r="TUU62" i="15"/>
  <c r="TUV62" i="15"/>
  <c r="TUW62" i="15"/>
  <c r="TUX62" i="15"/>
  <c r="TUY62" i="15"/>
  <c r="TUZ62" i="15"/>
  <c r="TVA62" i="15"/>
  <c r="TVB62" i="15"/>
  <c r="TVC62" i="15"/>
  <c r="TVD62" i="15"/>
  <c r="TVE62" i="15"/>
  <c r="TVF62" i="15"/>
  <c r="TVG62" i="15"/>
  <c r="TVH62" i="15"/>
  <c r="TVI62" i="15"/>
  <c r="TVJ62" i="15"/>
  <c r="TVK62" i="15"/>
  <c r="TVL62" i="15"/>
  <c r="TVM62" i="15"/>
  <c r="TVN62" i="15"/>
  <c r="TVO62" i="15"/>
  <c r="TVP62" i="15"/>
  <c r="TVQ62" i="15"/>
  <c r="TVR62" i="15"/>
  <c r="TVS62" i="15"/>
  <c r="TVT62" i="15"/>
  <c r="TVU62" i="15"/>
  <c r="TVV62" i="15"/>
  <c r="TVW62" i="15"/>
  <c r="TVX62" i="15"/>
  <c r="TVY62" i="15"/>
  <c r="TVZ62" i="15"/>
  <c r="TWA62" i="15"/>
  <c r="TWB62" i="15"/>
  <c r="TWC62" i="15"/>
  <c r="TWD62" i="15"/>
  <c r="TWE62" i="15"/>
  <c r="TWF62" i="15"/>
  <c r="TWG62" i="15"/>
  <c r="TWH62" i="15"/>
  <c r="TWI62" i="15"/>
  <c r="TWJ62" i="15"/>
  <c r="TWK62" i="15"/>
  <c r="TWL62" i="15"/>
  <c r="TWM62" i="15"/>
  <c r="TWN62" i="15"/>
  <c r="TWO62" i="15"/>
  <c r="TWP62" i="15"/>
  <c r="TWQ62" i="15"/>
  <c r="TWR62" i="15"/>
  <c r="TWS62" i="15"/>
  <c r="TWT62" i="15"/>
  <c r="TWU62" i="15"/>
  <c r="TWV62" i="15"/>
  <c r="TWW62" i="15"/>
  <c r="TWX62" i="15"/>
  <c r="TWY62" i="15"/>
  <c r="TWZ62" i="15"/>
  <c r="TXA62" i="15"/>
  <c r="TXB62" i="15"/>
  <c r="TXC62" i="15"/>
  <c r="TXD62" i="15"/>
  <c r="TXE62" i="15"/>
  <c r="TXF62" i="15"/>
  <c r="TXG62" i="15"/>
  <c r="TXH62" i="15"/>
  <c r="TXI62" i="15"/>
  <c r="TXJ62" i="15"/>
  <c r="TXK62" i="15"/>
  <c r="TXL62" i="15"/>
  <c r="TXM62" i="15"/>
  <c r="TXN62" i="15"/>
  <c r="TXO62" i="15"/>
  <c r="TXP62" i="15"/>
  <c r="TXQ62" i="15"/>
  <c r="TXR62" i="15"/>
  <c r="TXS62" i="15"/>
  <c r="TXT62" i="15"/>
  <c r="TXU62" i="15"/>
  <c r="TXV62" i="15"/>
  <c r="TXW62" i="15"/>
  <c r="TXX62" i="15"/>
  <c r="TXY62" i="15"/>
  <c r="TXZ62" i="15"/>
  <c r="TYA62" i="15"/>
  <c r="TYB62" i="15"/>
  <c r="TYC62" i="15"/>
  <c r="TYD62" i="15"/>
  <c r="TYE62" i="15"/>
  <c r="TYF62" i="15"/>
  <c r="TYG62" i="15"/>
  <c r="TYH62" i="15"/>
  <c r="TYI62" i="15"/>
  <c r="TYJ62" i="15"/>
  <c r="TYK62" i="15"/>
  <c r="TYL62" i="15"/>
  <c r="TYM62" i="15"/>
  <c r="TYN62" i="15"/>
  <c r="TYO62" i="15"/>
  <c r="TYP62" i="15"/>
  <c r="TYQ62" i="15"/>
  <c r="TYR62" i="15"/>
  <c r="TYS62" i="15"/>
  <c r="TYT62" i="15"/>
  <c r="TYU62" i="15"/>
  <c r="TYV62" i="15"/>
  <c r="TYW62" i="15"/>
  <c r="TYX62" i="15"/>
  <c r="TYY62" i="15"/>
  <c r="TYZ62" i="15"/>
  <c r="TZA62" i="15"/>
  <c r="TZB62" i="15"/>
  <c r="TZC62" i="15"/>
  <c r="TZD62" i="15"/>
  <c r="TZE62" i="15"/>
  <c r="TZF62" i="15"/>
  <c r="TZG62" i="15"/>
  <c r="TZH62" i="15"/>
  <c r="TZI62" i="15"/>
  <c r="TZJ62" i="15"/>
  <c r="TZK62" i="15"/>
  <c r="TZL62" i="15"/>
  <c r="TZM62" i="15"/>
  <c r="TZN62" i="15"/>
  <c r="TZO62" i="15"/>
  <c r="TZP62" i="15"/>
  <c r="TZQ62" i="15"/>
  <c r="TZR62" i="15"/>
  <c r="TZS62" i="15"/>
  <c r="TZT62" i="15"/>
  <c r="TZU62" i="15"/>
  <c r="TZV62" i="15"/>
  <c r="TZW62" i="15"/>
  <c r="TZX62" i="15"/>
  <c r="TZY62" i="15"/>
  <c r="TZZ62" i="15"/>
  <c r="UAA62" i="15"/>
  <c r="UAB62" i="15"/>
  <c r="UAC62" i="15"/>
  <c r="UAD62" i="15"/>
  <c r="UAE62" i="15"/>
  <c r="UAF62" i="15"/>
  <c r="UAG62" i="15"/>
  <c r="UAH62" i="15"/>
  <c r="UAI62" i="15"/>
  <c r="UAJ62" i="15"/>
  <c r="UAK62" i="15"/>
  <c r="UAL62" i="15"/>
  <c r="UAM62" i="15"/>
  <c r="UAN62" i="15"/>
  <c r="UAO62" i="15"/>
  <c r="UAP62" i="15"/>
  <c r="UAQ62" i="15"/>
  <c r="UAR62" i="15"/>
  <c r="UAS62" i="15"/>
  <c r="UAT62" i="15"/>
  <c r="UAU62" i="15"/>
  <c r="UAV62" i="15"/>
  <c r="UAW62" i="15"/>
  <c r="UAX62" i="15"/>
  <c r="UAY62" i="15"/>
  <c r="UAZ62" i="15"/>
  <c r="UBA62" i="15"/>
  <c r="UBB62" i="15"/>
  <c r="UBC62" i="15"/>
  <c r="UBD62" i="15"/>
  <c r="UBE62" i="15"/>
  <c r="UBF62" i="15"/>
  <c r="UBG62" i="15"/>
  <c r="UBH62" i="15"/>
  <c r="UBI62" i="15"/>
  <c r="UBJ62" i="15"/>
  <c r="UBK62" i="15"/>
  <c r="UBL62" i="15"/>
  <c r="UBM62" i="15"/>
  <c r="UBN62" i="15"/>
  <c r="UBO62" i="15"/>
  <c r="UBP62" i="15"/>
  <c r="UBQ62" i="15"/>
  <c r="UBR62" i="15"/>
  <c r="UBS62" i="15"/>
  <c r="UBT62" i="15"/>
  <c r="UBU62" i="15"/>
  <c r="UBV62" i="15"/>
  <c r="UBW62" i="15"/>
  <c r="UBX62" i="15"/>
  <c r="UBY62" i="15"/>
  <c r="UBZ62" i="15"/>
  <c r="UCA62" i="15"/>
  <c r="UCB62" i="15"/>
  <c r="UCC62" i="15"/>
  <c r="UCD62" i="15"/>
  <c r="UCE62" i="15"/>
  <c r="UCF62" i="15"/>
  <c r="UCG62" i="15"/>
  <c r="UCH62" i="15"/>
  <c r="UCI62" i="15"/>
  <c r="UCJ62" i="15"/>
  <c r="UCK62" i="15"/>
  <c r="UCL62" i="15"/>
  <c r="UCM62" i="15"/>
  <c r="UCN62" i="15"/>
  <c r="UCO62" i="15"/>
  <c r="UCP62" i="15"/>
  <c r="UCQ62" i="15"/>
  <c r="UCR62" i="15"/>
  <c r="UCS62" i="15"/>
  <c r="UCT62" i="15"/>
  <c r="UCU62" i="15"/>
  <c r="UCV62" i="15"/>
  <c r="UCW62" i="15"/>
  <c r="UCX62" i="15"/>
  <c r="UCY62" i="15"/>
  <c r="UCZ62" i="15"/>
  <c r="UDA62" i="15"/>
  <c r="UDB62" i="15"/>
  <c r="UDC62" i="15"/>
  <c r="UDD62" i="15"/>
  <c r="UDE62" i="15"/>
  <c r="UDF62" i="15"/>
  <c r="UDG62" i="15"/>
  <c r="UDH62" i="15"/>
  <c r="UDI62" i="15"/>
  <c r="UDJ62" i="15"/>
  <c r="UDK62" i="15"/>
  <c r="UDL62" i="15"/>
  <c r="UDM62" i="15"/>
  <c r="UDN62" i="15"/>
  <c r="UDO62" i="15"/>
  <c r="UDP62" i="15"/>
  <c r="UDQ62" i="15"/>
  <c r="UDR62" i="15"/>
  <c r="UDS62" i="15"/>
  <c r="UDT62" i="15"/>
  <c r="UDU62" i="15"/>
  <c r="UDV62" i="15"/>
  <c r="UDW62" i="15"/>
  <c r="UDX62" i="15"/>
  <c r="UDY62" i="15"/>
  <c r="UDZ62" i="15"/>
  <c r="UEA62" i="15"/>
  <c r="UEB62" i="15"/>
  <c r="UEC62" i="15"/>
  <c r="UED62" i="15"/>
  <c r="UEE62" i="15"/>
  <c r="UEF62" i="15"/>
  <c r="UEG62" i="15"/>
  <c r="UEH62" i="15"/>
  <c r="UEI62" i="15"/>
  <c r="UEJ62" i="15"/>
  <c r="UEK62" i="15"/>
  <c r="UEL62" i="15"/>
  <c r="UEM62" i="15"/>
  <c r="UEN62" i="15"/>
  <c r="UEO62" i="15"/>
  <c r="UEP62" i="15"/>
  <c r="UEQ62" i="15"/>
  <c r="UER62" i="15"/>
  <c r="UES62" i="15"/>
  <c r="UET62" i="15"/>
  <c r="UEU62" i="15"/>
  <c r="UEV62" i="15"/>
  <c r="UEW62" i="15"/>
  <c r="UEX62" i="15"/>
  <c r="UEY62" i="15"/>
  <c r="UEZ62" i="15"/>
  <c r="UFA62" i="15"/>
  <c r="UFB62" i="15"/>
  <c r="UFC62" i="15"/>
  <c r="UFD62" i="15"/>
  <c r="UFE62" i="15"/>
  <c r="UFF62" i="15"/>
  <c r="UFG62" i="15"/>
  <c r="UFH62" i="15"/>
  <c r="UFI62" i="15"/>
  <c r="UFJ62" i="15"/>
  <c r="UFK62" i="15"/>
  <c r="UFL62" i="15"/>
  <c r="UFM62" i="15"/>
  <c r="UFN62" i="15"/>
  <c r="UFO62" i="15"/>
  <c r="UFP62" i="15"/>
  <c r="UFQ62" i="15"/>
  <c r="UFR62" i="15"/>
  <c r="UFS62" i="15"/>
  <c r="UFT62" i="15"/>
  <c r="UFU62" i="15"/>
  <c r="UFV62" i="15"/>
  <c r="UFW62" i="15"/>
  <c r="UFX62" i="15"/>
  <c r="UFY62" i="15"/>
  <c r="UFZ62" i="15"/>
  <c r="UGA62" i="15"/>
  <c r="UGB62" i="15"/>
  <c r="UGC62" i="15"/>
  <c r="UGD62" i="15"/>
  <c r="UGE62" i="15"/>
  <c r="UGF62" i="15"/>
  <c r="UGG62" i="15"/>
  <c r="UGH62" i="15"/>
  <c r="UGI62" i="15"/>
  <c r="UGJ62" i="15"/>
  <c r="UGK62" i="15"/>
  <c r="UGL62" i="15"/>
  <c r="UGM62" i="15"/>
  <c r="UGN62" i="15"/>
  <c r="UGO62" i="15"/>
  <c r="UGP62" i="15"/>
  <c r="UGQ62" i="15"/>
  <c r="UGR62" i="15"/>
  <c r="UGS62" i="15"/>
  <c r="UGT62" i="15"/>
  <c r="UGU62" i="15"/>
  <c r="UGV62" i="15"/>
  <c r="UGW62" i="15"/>
  <c r="UGX62" i="15"/>
  <c r="UGY62" i="15"/>
  <c r="UGZ62" i="15"/>
  <c r="UHA62" i="15"/>
  <c r="UHB62" i="15"/>
  <c r="UHC62" i="15"/>
  <c r="UHD62" i="15"/>
  <c r="UHE62" i="15"/>
  <c r="UHF62" i="15"/>
  <c r="UHG62" i="15"/>
  <c r="UHH62" i="15"/>
  <c r="UHI62" i="15"/>
  <c r="UHJ62" i="15"/>
  <c r="UHK62" i="15"/>
  <c r="UHL62" i="15"/>
  <c r="UHM62" i="15"/>
  <c r="UHN62" i="15"/>
  <c r="UHO62" i="15"/>
  <c r="UHP62" i="15"/>
  <c r="UHQ62" i="15"/>
  <c r="UHR62" i="15"/>
  <c r="UHS62" i="15"/>
  <c r="UHT62" i="15"/>
  <c r="UHU62" i="15"/>
  <c r="UHV62" i="15"/>
  <c r="UHW62" i="15"/>
  <c r="UHX62" i="15"/>
  <c r="UHY62" i="15"/>
  <c r="UHZ62" i="15"/>
  <c r="UIA62" i="15"/>
  <c r="UIB62" i="15"/>
  <c r="UIC62" i="15"/>
  <c r="UID62" i="15"/>
  <c r="UIE62" i="15"/>
  <c r="UIF62" i="15"/>
  <c r="UIG62" i="15"/>
  <c r="UIH62" i="15"/>
  <c r="UII62" i="15"/>
  <c r="UIJ62" i="15"/>
  <c r="UIK62" i="15"/>
  <c r="UIL62" i="15"/>
  <c r="UIM62" i="15"/>
  <c r="UIN62" i="15"/>
  <c r="UIO62" i="15"/>
  <c r="UIP62" i="15"/>
  <c r="UIQ62" i="15"/>
  <c r="UIR62" i="15"/>
  <c r="UIS62" i="15"/>
  <c r="UIT62" i="15"/>
  <c r="UIU62" i="15"/>
  <c r="UIV62" i="15"/>
  <c r="UIW62" i="15"/>
  <c r="UIX62" i="15"/>
  <c r="UIY62" i="15"/>
  <c r="UIZ62" i="15"/>
  <c r="UJA62" i="15"/>
  <c r="UJB62" i="15"/>
  <c r="UJC62" i="15"/>
  <c r="UJD62" i="15"/>
  <c r="UJE62" i="15"/>
  <c r="UJF62" i="15"/>
  <c r="UJG62" i="15"/>
  <c r="UJH62" i="15"/>
  <c r="UJI62" i="15"/>
  <c r="UJJ62" i="15"/>
  <c r="UJK62" i="15"/>
  <c r="UJL62" i="15"/>
  <c r="UJM62" i="15"/>
  <c r="UJN62" i="15"/>
  <c r="UJO62" i="15"/>
  <c r="UJP62" i="15"/>
  <c r="UJQ62" i="15"/>
  <c r="UJR62" i="15"/>
  <c r="UJS62" i="15"/>
  <c r="UJT62" i="15"/>
  <c r="UJU62" i="15"/>
  <c r="UJV62" i="15"/>
  <c r="UJW62" i="15"/>
  <c r="UJX62" i="15"/>
  <c r="UJY62" i="15"/>
  <c r="UJZ62" i="15"/>
  <c r="UKA62" i="15"/>
  <c r="UKB62" i="15"/>
  <c r="UKC62" i="15"/>
  <c r="UKD62" i="15"/>
  <c r="UKE62" i="15"/>
  <c r="UKF62" i="15"/>
  <c r="UKG62" i="15"/>
  <c r="UKH62" i="15"/>
  <c r="UKI62" i="15"/>
  <c r="UKJ62" i="15"/>
  <c r="UKK62" i="15"/>
  <c r="UKL62" i="15"/>
  <c r="UKM62" i="15"/>
  <c r="UKN62" i="15"/>
  <c r="UKO62" i="15"/>
  <c r="UKP62" i="15"/>
  <c r="UKQ62" i="15"/>
  <c r="UKR62" i="15"/>
  <c r="UKS62" i="15"/>
  <c r="UKT62" i="15"/>
  <c r="UKU62" i="15"/>
  <c r="UKV62" i="15"/>
  <c r="UKW62" i="15"/>
  <c r="UKX62" i="15"/>
  <c r="UKY62" i="15"/>
  <c r="UKZ62" i="15"/>
  <c r="ULA62" i="15"/>
  <c r="ULB62" i="15"/>
  <c r="ULC62" i="15"/>
  <c r="ULD62" i="15"/>
  <c r="ULE62" i="15"/>
  <c r="ULF62" i="15"/>
  <c r="ULG62" i="15"/>
  <c r="ULH62" i="15"/>
  <c r="ULI62" i="15"/>
  <c r="ULJ62" i="15"/>
  <c r="ULK62" i="15"/>
  <c r="ULL62" i="15"/>
  <c r="ULM62" i="15"/>
  <c r="ULN62" i="15"/>
  <c r="ULO62" i="15"/>
  <c r="ULP62" i="15"/>
  <c r="ULQ62" i="15"/>
  <c r="ULR62" i="15"/>
  <c r="ULS62" i="15"/>
  <c r="ULT62" i="15"/>
  <c r="ULU62" i="15"/>
  <c r="ULV62" i="15"/>
  <c r="ULW62" i="15"/>
  <c r="ULX62" i="15"/>
  <c r="ULY62" i="15"/>
  <c r="ULZ62" i="15"/>
  <c r="UMA62" i="15"/>
  <c r="UMB62" i="15"/>
  <c r="UMC62" i="15"/>
  <c r="UMD62" i="15"/>
  <c r="UME62" i="15"/>
  <c r="UMF62" i="15"/>
  <c r="UMG62" i="15"/>
  <c r="UMH62" i="15"/>
  <c r="UMI62" i="15"/>
  <c r="UMJ62" i="15"/>
  <c r="UMK62" i="15"/>
  <c r="UML62" i="15"/>
  <c r="UMM62" i="15"/>
  <c r="UMN62" i="15"/>
  <c r="UMO62" i="15"/>
  <c r="UMP62" i="15"/>
  <c r="UMQ62" i="15"/>
  <c r="UMR62" i="15"/>
  <c r="UMS62" i="15"/>
  <c r="UMT62" i="15"/>
  <c r="UMU62" i="15"/>
  <c r="UMV62" i="15"/>
  <c r="UMW62" i="15"/>
  <c r="UMX62" i="15"/>
  <c r="UMY62" i="15"/>
  <c r="UMZ62" i="15"/>
  <c r="UNA62" i="15"/>
  <c r="UNB62" i="15"/>
  <c r="UNC62" i="15"/>
  <c r="UND62" i="15"/>
  <c r="UNE62" i="15"/>
  <c r="UNF62" i="15"/>
  <c r="UNG62" i="15"/>
  <c r="UNH62" i="15"/>
  <c r="UNI62" i="15"/>
  <c r="UNJ62" i="15"/>
  <c r="UNK62" i="15"/>
  <c r="UNL62" i="15"/>
  <c r="UNM62" i="15"/>
  <c r="UNN62" i="15"/>
  <c r="UNO62" i="15"/>
  <c r="UNP62" i="15"/>
  <c r="UNQ62" i="15"/>
  <c r="UNR62" i="15"/>
  <c r="UNS62" i="15"/>
  <c r="UNT62" i="15"/>
  <c r="UNU62" i="15"/>
  <c r="UNV62" i="15"/>
  <c r="UNW62" i="15"/>
  <c r="UNX62" i="15"/>
  <c r="UNY62" i="15"/>
  <c r="UNZ62" i="15"/>
  <c r="UOA62" i="15"/>
  <c r="UOB62" i="15"/>
  <c r="UOC62" i="15"/>
  <c r="UOD62" i="15"/>
  <c r="UOE62" i="15"/>
  <c r="UOF62" i="15"/>
  <c r="UOG62" i="15"/>
  <c r="UOH62" i="15"/>
  <c r="UOI62" i="15"/>
  <c r="UOJ62" i="15"/>
  <c r="UOK62" i="15"/>
  <c r="UOL62" i="15"/>
  <c r="UOM62" i="15"/>
  <c r="UON62" i="15"/>
  <c r="UOO62" i="15"/>
  <c r="UOP62" i="15"/>
  <c r="UOQ62" i="15"/>
  <c r="UOR62" i="15"/>
  <c r="UOS62" i="15"/>
  <c r="UOT62" i="15"/>
  <c r="UOU62" i="15"/>
  <c r="UOV62" i="15"/>
  <c r="UOW62" i="15"/>
  <c r="UOX62" i="15"/>
  <c r="UOY62" i="15"/>
  <c r="UOZ62" i="15"/>
  <c r="UPA62" i="15"/>
  <c r="UPB62" i="15"/>
  <c r="UPC62" i="15"/>
  <c r="UPD62" i="15"/>
  <c r="UPE62" i="15"/>
  <c r="UPF62" i="15"/>
  <c r="UPG62" i="15"/>
  <c r="UPH62" i="15"/>
  <c r="UPI62" i="15"/>
  <c r="UPJ62" i="15"/>
  <c r="UPK62" i="15"/>
  <c r="UPL62" i="15"/>
  <c r="UPM62" i="15"/>
  <c r="UPN62" i="15"/>
  <c r="UPO62" i="15"/>
  <c r="UPP62" i="15"/>
  <c r="UPQ62" i="15"/>
  <c r="UPR62" i="15"/>
  <c r="UPS62" i="15"/>
  <c r="UPT62" i="15"/>
  <c r="UPU62" i="15"/>
  <c r="UPV62" i="15"/>
  <c r="UPW62" i="15"/>
  <c r="UPX62" i="15"/>
  <c r="UPY62" i="15"/>
  <c r="UPZ62" i="15"/>
  <c r="UQA62" i="15"/>
  <c r="UQB62" i="15"/>
  <c r="UQC62" i="15"/>
  <c r="UQD62" i="15"/>
  <c r="UQE62" i="15"/>
  <c r="UQF62" i="15"/>
  <c r="UQG62" i="15"/>
  <c r="UQH62" i="15"/>
  <c r="UQI62" i="15"/>
  <c r="UQJ62" i="15"/>
  <c r="UQK62" i="15"/>
  <c r="UQL62" i="15"/>
  <c r="UQM62" i="15"/>
  <c r="UQN62" i="15"/>
  <c r="UQO62" i="15"/>
  <c r="UQP62" i="15"/>
  <c r="UQQ62" i="15"/>
  <c r="UQR62" i="15"/>
  <c r="UQS62" i="15"/>
  <c r="UQT62" i="15"/>
  <c r="UQU62" i="15"/>
  <c r="UQV62" i="15"/>
  <c r="UQW62" i="15"/>
  <c r="UQX62" i="15"/>
  <c r="UQY62" i="15"/>
  <c r="UQZ62" i="15"/>
  <c r="URA62" i="15"/>
  <c r="URB62" i="15"/>
  <c r="URC62" i="15"/>
  <c r="URD62" i="15"/>
  <c r="URE62" i="15"/>
  <c r="URF62" i="15"/>
  <c r="URG62" i="15"/>
  <c r="URH62" i="15"/>
  <c r="URI62" i="15"/>
  <c r="URJ62" i="15"/>
  <c r="URK62" i="15"/>
  <c r="URL62" i="15"/>
  <c r="URM62" i="15"/>
  <c r="URN62" i="15"/>
  <c r="URO62" i="15"/>
  <c r="URP62" i="15"/>
  <c r="URQ62" i="15"/>
  <c r="URR62" i="15"/>
  <c r="URS62" i="15"/>
  <c r="URT62" i="15"/>
  <c r="URU62" i="15"/>
  <c r="URV62" i="15"/>
  <c r="URW62" i="15"/>
  <c r="URX62" i="15"/>
  <c r="URY62" i="15"/>
  <c r="URZ62" i="15"/>
  <c r="USA62" i="15"/>
  <c r="USB62" i="15"/>
  <c r="USC62" i="15"/>
  <c r="USD62" i="15"/>
  <c r="USE62" i="15"/>
  <c r="USF62" i="15"/>
  <c r="USG62" i="15"/>
  <c r="USH62" i="15"/>
  <c r="USI62" i="15"/>
  <c r="USJ62" i="15"/>
  <c r="USK62" i="15"/>
  <c r="USL62" i="15"/>
  <c r="USM62" i="15"/>
  <c r="USN62" i="15"/>
  <c r="USO62" i="15"/>
  <c r="USP62" i="15"/>
  <c r="USQ62" i="15"/>
  <c r="USR62" i="15"/>
  <c r="USS62" i="15"/>
  <c r="UST62" i="15"/>
  <c r="USU62" i="15"/>
  <c r="USV62" i="15"/>
  <c r="USW62" i="15"/>
  <c r="USX62" i="15"/>
  <c r="USY62" i="15"/>
  <c r="USZ62" i="15"/>
  <c r="UTA62" i="15"/>
  <c r="UTB62" i="15"/>
  <c r="UTC62" i="15"/>
  <c r="UTD62" i="15"/>
  <c r="UTE62" i="15"/>
  <c r="UTF62" i="15"/>
  <c r="UTG62" i="15"/>
  <c r="UTH62" i="15"/>
  <c r="UTI62" i="15"/>
  <c r="UTJ62" i="15"/>
  <c r="UTK62" i="15"/>
  <c r="UTL62" i="15"/>
  <c r="UTM62" i="15"/>
  <c r="UTN62" i="15"/>
  <c r="UTO62" i="15"/>
  <c r="UTP62" i="15"/>
  <c r="UTQ62" i="15"/>
  <c r="UTR62" i="15"/>
  <c r="UTS62" i="15"/>
  <c r="UTT62" i="15"/>
  <c r="UTU62" i="15"/>
  <c r="UTV62" i="15"/>
  <c r="UTW62" i="15"/>
  <c r="UTX62" i="15"/>
  <c r="UTY62" i="15"/>
  <c r="UTZ62" i="15"/>
  <c r="UUA62" i="15"/>
  <c r="UUB62" i="15"/>
  <c r="UUC62" i="15"/>
  <c r="UUD62" i="15"/>
  <c r="UUE62" i="15"/>
  <c r="UUF62" i="15"/>
  <c r="UUG62" i="15"/>
  <c r="UUH62" i="15"/>
  <c r="UUI62" i="15"/>
  <c r="UUJ62" i="15"/>
  <c r="UUK62" i="15"/>
  <c r="UUL62" i="15"/>
  <c r="UUM62" i="15"/>
  <c r="UUN62" i="15"/>
  <c r="UUO62" i="15"/>
  <c r="UUP62" i="15"/>
  <c r="UUQ62" i="15"/>
  <c r="UUR62" i="15"/>
  <c r="UUS62" i="15"/>
  <c r="UUT62" i="15"/>
  <c r="UUU62" i="15"/>
  <c r="UUV62" i="15"/>
  <c r="UUW62" i="15"/>
  <c r="UUX62" i="15"/>
  <c r="UUY62" i="15"/>
  <c r="UUZ62" i="15"/>
  <c r="UVA62" i="15"/>
  <c r="UVB62" i="15"/>
  <c r="UVC62" i="15"/>
  <c r="UVD62" i="15"/>
  <c r="UVE62" i="15"/>
  <c r="UVF62" i="15"/>
  <c r="UVG62" i="15"/>
  <c r="UVH62" i="15"/>
  <c r="UVI62" i="15"/>
  <c r="UVJ62" i="15"/>
  <c r="UVK62" i="15"/>
  <c r="UVL62" i="15"/>
  <c r="UVM62" i="15"/>
  <c r="UVN62" i="15"/>
  <c r="UVO62" i="15"/>
  <c r="UVP62" i="15"/>
  <c r="UVQ62" i="15"/>
  <c r="UVR62" i="15"/>
  <c r="UVS62" i="15"/>
  <c r="UVT62" i="15"/>
  <c r="UVU62" i="15"/>
  <c r="UVV62" i="15"/>
  <c r="UVW62" i="15"/>
  <c r="UVX62" i="15"/>
  <c r="UVY62" i="15"/>
  <c r="UVZ62" i="15"/>
  <c r="UWA62" i="15"/>
  <c r="UWB62" i="15"/>
  <c r="UWC62" i="15"/>
  <c r="UWD62" i="15"/>
  <c r="UWE62" i="15"/>
  <c r="UWF62" i="15"/>
  <c r="UWG62" i="15"/>
  <c r="UWH62" i="15"/>
  <c r="UWI62" i="15"/>
  <c r="UWJ62" i="15"/>
  <c r="UWK62" i="15"/>
  <c r="UWL62" i="15"/>
  <c r="UWM62" i="15"/>
  <c r="UWN62" i="15"/>
  <c r="UWO62" i="15"/>
  <c r="UWP62" i="15"/>
  <c r="UWQ62" i="15"/>
  <c r="UWR62" i="15"/>
  <c r="UWS62" i="15"/>
  <c r="UWT62" i="15"/>
  <c r="UWU62" i="15"/>
  <c r="UWV62" i="15"/>
  <c r="UWW62" i="15"/>
  <c r="UWX62" i="15"/>
  <c r="UWY62" i="15"/>
  <c r="UWZ62" i="15"/>
  <c r="UXA62" i="15"/>
  <c r="UXB62" i="15"/>
  <c r="UXC62" i="15"/>
  <c r="UXD62" i="15"/>
  <c r="UXE62" i="15"/>
  <c r="UXF62" i="15"/>
  <c r="UXG62" i="15"/>
  <c r="UXH62" i="15"/>
  <c r="UXI62" i="15"/>
  <c r="UXJ62" i="15"/>
  <c r="UXK62" i="15"/>
  <c r="UXL62" i="15"/>
  <c r="UXM62" i="15"/>
  <c r="UXN62" i="15"/>
  <c r="UXO62" i="15"/>
  <c r="UXP62" i="15"/>
  <c r="UXQ62" i="15"/>
  <c r="UXR62" i="15"/>
  <c r="UXS62" i="15"/>
  <c r="UXT62" i="15"/>
  <c r="UXU62" i="15"/>
  <c r="UXV62" i="15"/>
  <c r="UXW62" i="15"/>
  <c r="UXX62" i="15"/>
  <c r="UXY62" i="15"/>
  <c r="UXZ62" i="15"/>
  <c r="UYA62" i="15"/>
  <c r="UYB62" i="15"/>
  <c r="UYC62" i="15"/>
  <c r="UYD62" i="15"/>
  <c r="UYE62" i="15"/>
  <c r="UYF62" i="15"/>
  <c r="UYG62" i="15"/>
  <c r="UYH62" i="15"/>
  <c r="UYI62" i="15"/>
  <c r="UYJ62" i="15"/>
  <c r="UYK62" i="15"/>
  <c r="UYL62" i="15"/>
  <c r="UYM62" i="15"/>
  <c r="UYN62" i="15"/>
  <c r="UYO62" i="15"/>
  <c r="UYP62" i="15"/>
  <c r="UYQ62" i="15"/>
  <c r="UYR62" i="15"/>
  <c r="UYS62" i="15"/>
  <c r="UYT62" i="15"/>
  <c r="UYU62" i="15"/>
  <c r="UYV62" i="15"/>
  <c r="UYW62" i="15"/>
  <c r="UYX62" i="15"/>
  <c r="UYY62" i="15"/>
  <c r="UYZ62" i="15"/>
  <c r="UZA62" i="15"/>
  <c r="UZB62" i="15"/>
  <c r="UZC62" i="15"/>
  <c r="UZD62" i="15"/>
  <c r="UZE62" i="15"/>
  <c r="UZF62" i="15"/>
  <c r="UZG62" i="15"/>
  <c r="UZH62" i="15"/>
  <c r="UZI62" i="15"/>
  <c r="UZJ62" i="15"/>
  <c r="UZK62" i="15"/>
  <c r="UZL62" i="15"/>
  <c r="UZM62" i="15"/>
  <c r="UZN62" i="15"/>
  <c r="UZO62" i="15"/>
  <c r="UZP62" i="15"/>
  <c r="UZQ62" i="15"/>
  <c r="UZR62" i="15"/>
  <c r="UZS62" i="15"/>
  <c r="UZT62" i="15"/>
  <c r="UZU62" i="15"/>
  <c r="UZV62" i="15"/>
  <c r="UZW62" i="15"/>
  <c r="UZX62" i="15"/>
  <c r="UZY62" i="15"/>
  <c r="UZZ62" i="15"/>
  <c r="VAA62" i="15"/>
  <c r="VAB62" i="15"/>
  <c r="VAC62" i="15"/>
  <c r="VAD62" i="15"/>
  <c r="VAE62" i="15"/>
  <c r="VAF62" i="15"/>
  <c r="VAG62" i="15"/>
  <c r="VAH62" i="15"/>
  <c r="VAI62" i="15"/>
  <c r="VAJ62" i="15"/>
  <c r="VAK62" i="15"/>
  <c r="VAL62" i="15"/>
  <c r="VAM62" i="15"/>
  <c r="VAN62" i="15"/>
  <c r="VAO62" i="15"/>
  <c r="VAP62" i="15"/>
  <c r="VAQ62" i="15"/>
  <c r="VAR62" i="15"/>
  <c r="VAS62" i="15"/>
  <c r="VAT62" i="15"/>
  <c r="VAU62" i="15"/>
  <c r="VAV62" i="15"/>
  <c r="VAW62" i="15"/>
  <c r="VAX62" i="15"/>
  <c r="VAY62" i="15"/>
  <c r="VAZ62" i="15"/>
  <c r="VBA62" i="15"/>
  <c r="VBB62" i="15"/>
  <c r="VBC62" i="15"/>
  <c r="VBD62" i="15"/>
  <c r="VBE62" i="15"/>
  <c r="VBF62" i="15"/>
  <c r="VBG62" i="15"/>
  <c r="VBH62" i="15"/>
  <c r="VBI62" i="15"/>
  <c r="VBJ62" i="15"/>
  <c r="VBK62" i="15"/>
  <c r="VBL62" i="15"/>
  <c r="VBM62" i="15"/>
  <c r="VBN62" i="15"/>
  <c r="VBO62" i="15"/>
  <c r="VBP62" i="15"/>
  <c r="VBQ62" i="15"/>
  <c r="VBR62" i="15"/>
  <c r="VBS62" i="15"/>
  <c r="VBT62" i="15"/>
  <c r="VBU62" i="15"/>
  <c r="VBV62" i="15"/>
  <c r="VBW62" i="15"/>
  <c r="VBX62" i="15"/>
  <c r="VBY62" i="15"/>
  <c r="VBZ62" i="15"/>
  <c r="VCA62" i="15"/>
  <c r="VCB62" i="15"/>
  <c r="VCC62" i="15"/>
  <c r="VCD62" i="15"/>
  <c r="VCE62" i="15"/>
  <c r="VCF62" i="15"/>
  <c r="VCG62" i="15"/>
  <c r="VCH62" i="15"/>
  <c r="VCI62" i="15"/>
  <c r="VCJ62" i="15"/>
  <c r="VCK62" i="15"/>
  <c r="VCL62" i="15"/>
  <c r="VCM62" i="15"/>
  <c r="VCN62" i="15"/>
  <c r="VCO62" i="15"/>
  <c r="VCP62" i="15"/>
  <c r="VCQ62" i="15"/>
  <c r="VCR62" i="15"/>
  <c r="VCS62" i="15"/>
  <c r="VCT62" i="15"/>
  <c r="VCU62" i="15"/>
  <c r="VCV62" i="15"/>
  <c r="VCW62" i="15"/>
  <c r="VCX62" i="15"/>
  <c r="VCY62" i="15"/>
  <c r="VCZ62" i="15"/>
  <c r="VDA62" i="15"/>
  <c r="VDB62" i="15"/>
  <c r="VDC62" i="15"/>
  <c r="VDD62" i="15"/>
  <c r="VDE62" i="15"/>
  <c r="VDF62" i="15"/>
  <c r="VDG62" i="15"/>
  <c r="VDH62" i="15"/>
  <c r="VDI62" i="15"/>
  <c r="VDJ62" i="15"/>
  <c r="VDK62" i="15"/>
  <c r="VDL62" i="15"/>
  <c r="VDM62" i="15"/>
  <c r="VDN62" i="15"/>
  <c r="VDO62" i="15"/>
  <c r="VDP62" i="15"/>
  <c r="VDQ62" i="15"/>
  <c r="VDR62" i="15"/>
  <c r="VDS62" i="15"/>
  <c r="VDT62" i="15"/>
  <c r="VDU62" i="15"/>
  <c r="VDV62" i="15"/>
  <c r="VDW62" i="15"/>
  <c r="VDX62" i="15"/>
  <c r="VDY62" i="15"/>
  <c r="VDZ62" i="15"/>
  <c r="VEA62" i="15"/>
  <c r="VEB62" i="15"/>
  <c r="VEC62" i="15"/>
  <c r="VED62" i="15"/>
  <c r="VEE62" i="15"/>
  <c r="VEF62" i="15"/>
  <c r="VEG62" i="15"/>
  <c r="VEH62" i="15"/>
  <c r="VEI62" i="15"/>
  <c r="VEJ62" i="15"/>
  <c r="VEK62" i="15"/>
  <c r="VEL62" i="15"/>
  <c r="VEM62" i="15"/>
  <c r="VEN62" i="15"/>
  <c r="VEO62" i="15"/>
  <c r="VEP62" i="15"/>
  <c r="VEQ62" i="15"/>
  <c r="VER62" i="15"/>
  <c r="VES62" i="15"/>
  <c r="VET62" i="15"/>
  <c r="VEU62" i="15"/>
  <c r="VEV62" i="15"/>
  <c r="VEW62" i="15"/>
  <c r="VEX62" i="15"/>
  <c r="VEY62" i="15"/>
  <c r="VEZ62" i="15"/>
  <c r="VFA62" i="15"/>
  <c r="VFB62" i="15"/>
  <c r="VFC62" i="15"/>
  <c r="VFD62" i="15"/>
  <c r="VFE62" i="15"/>
  <c r="VFF62" i="15"/>
  <c r="VFG62" i="15"/>
  <c r="VFH62" i="15"/>
  <c r="VFI62" i="15"/>
  <c r="VFJ62" i="15"/>
  <c r="VFK62" i="15"/>
  <c r="VFL62" i="15"/>
  <c r="VFM62" i="15"/>
  <c r="VFN62" i="15"/>
  <c r="VFO62" i="15"/>
  <c r="VFP62" i="15"/>
  <c r="VFQ62" i="15"/>
  <c r="VFR62" i="15"/>
  <c r="VFS62" i="15"/>
  <c r="VFT62" i="15"/>
  <c r="VFU62" i="15"/>
  <c r="VFV62" i="15"/>
  <c r="VFW62" i="15"/>
  <c r="VFX62" i="15"/>
  <c r="VFY62" i="15"/>
  <c r="VFZ62" i="15"/>
  <c r="VGA62" i="15"/>
  <c r="VGB62" i="15"/>
  <c r="VGC62" i="15"/>
  <c r="VGD62" i="15"/>
  <c r="VGE62" i="15"/>
  <c r="VGF62" i="15"/>
  <c r="VGG62" i="15"/>
  <c r="VGH62" i="15"/>
  <c r="VGI62" i="15"/>
  <c r="VGJ62" i="15"/>
  <c r="VGK62" i="15"/>
  <c r="VGL62" i="15"/>
  <c r="VGM62" i="15"/>
  <c r="VGN62" i="15"/>
  <c r="VGO62" i="15"/>
  <c r="VGP62" i="15"/>
  <c r="VGQ62" i="15"/>
  <c r="VGR62" i="15"/>
  <c r="VGS62" i="15"/>
  <c r="VGT62" i="15"/>
  <c r="VGU62" i="15"/>
  <c r="VGV62" i="15"/>
  <c r="VGW62" i="15"/>
  <c r="VGX62" i="15"/>
  <c r="VGY62" i="15"/>
  <c r="VGZ62" i="15"/>
  <c r="VHA62" i="15"/>
  <c r="VHB62" i="15"/>
  <c r="VHC62" i="15"/>
  <c r="VHD62" i="15"/>
  <c r="VHE62" i="15"/>
  <c r="VHF62" i="15"/>
  <c r="VHG62" i="15"/>
  <c r="VHH62" i="15"/>
  <c r="VHI62" i="15"/>
  <c r="VHJ62" i="15"/>
  <c r="VHK62" i="15"/>
  <c r="VHL62" i="15"/>
  <c r="VHM62" i="15"/>
  <c r="VHN62" i="15"/>
  <c r="VHO62" i="15"/>
  <c r="VHP62" i="15"/>
  <c r="VHQ62" i="15"/>
  <c r="VHR62" i="15"/>
  <c r="VHS62" i="15"/>
  <c r="VHT62" i="15"/>
  <c r="VHU62" i="15"/>
  <c r="VHV62" i="15"/>
  <c r="VHW62" i="15"/>
  <c r="VHX62" i="15"/>
  <c r="VHY62" i="15"/>
  <c r="VHZ62" i="15"/>
  <c r="VIA62" i="15"/>
  <c r="VIB62" i="15"/>
  <c r="VIC62" i="15"/>
  <c r="VID62" i="15"/>
  <c r="VIE62" i="15"/>
  <c r="VIF62" i="15"/>
  <c r="VIG62" i="15"/>
  <c r="VIH62" i="15"/>
  <c r="VII62" i="15"/>
  <c r="VIJ62" i="15"/>
  <c r="VIK62" i="15"/>
  <c r="VIL62" i="15"/>
  <c r="VIM62" i="15"/>
  <c r="VIN62" i="15"/>
  <c r="VIO62" i="15"/>
  <c r="VIP62" i="15"/>
  <c r="VIQ62" i="15"/>
  <c r="VIR62" i="15"/>
  <c r="VIS62" i="15"/>
  <c r="VIT62" i="15"/>
  <c r="VIU62" i="15"/>
  <c r="VIV62" i="15"/>
  <c r="VIW62" i="15"/>
  <c r="VIX62" i="15"/>
  <c r="VIY62" i="15"/>
  <c r="VIZ62" i="15"/>
  <c r="VJA62" i="15"/>
  <c r="VJB62" i="15"/>
  <c r="VJC62" i="15"/>
  <c r="VJD62" i="15"/>
  <c r="VJE62" i="15"/>
  <c r="VJF62" i="15"/>
  <c r="VJG62" i="15"/>
  <c r="VJH62" i="15"/>
  <c r="VJI62" i="15"/>
  <c r="VJJ62" i="15"/>
  <c r="VJK62" i="15"/>
  <c r="VJL62" i="15"/>
  <c r="VJM62" i="15"/>
  <c r="VJN62" i="15"/>
  <c r="VJO62" i="15"/>
  <c r="VJP62" i="15"/>
  <c r="VJQ62" i="15"/>
  <c r="VJR62" i="15"/>
  <c r="VJS62" i="15"/>
  <c r="VJT62" i="15"/>
  <c r="VJU62" i="15"/>
  <c r="VJV62" i="15"/>
  <c r="VJW62" i="15"/>
  <c r="VJX62" i="15"/>
  <c r="VJY62" i="15"/>
  <c r="VJZ62" i="15"/>
  <c r="VKA62" i="15"/>
  <c r="VKB62" i="15"/>
  <c r="VKC62" i="15"/>
  <c r="VKD62" i="15"/>
  <c r="VKE62" i="15"/>
  <c r="VKF62" i="15"/>
  <c r="VKG62" i="15"/>
  <c r="VKH62" i="15"/>
  <c r="VKI62" i="15"/>
  <c r="VKJ62" i="15"/>
  <c r="VKK62" i="15"/>
  <c r="VKL62" i="15"/>
  <c r="VKM62" i="15"/>
  <c r="VKN62" i="15"/>
  <c r="VKO62" i="15"/>
  <c r="VKP62" i="15"/>
  <c r="VKQ62" i="15"/>
  <c r="VKR62" i="15"/>
  <c r="VKS62" i="15"/>
  <c r="VKT62" i="15"/>
  <c r="VKU62" i="15"/>
  <c r="VKV62" i="15"/>
  <c r="VKW62" i="15"/>
  <c r="VKX62" i="15"/>
  <c r="VKY62" i="15"/>
  <c r="VKZ62" i="15"/>
  <c r="VLA62" i="15"/>
  <c r="VLB62" i="15"/>
  <c r="VLC62" i="15"/>
  <c r="VLD62" i="15"/>
  <c r="VLE62" i="15"/>
  <c r="VLF62" i="15"/>
  <c r="VLG62" i="15"/>
  <c r="VLH62" i="15"/>
  <c r="VLI62" i="15"/>
  <c r="VLJ62" i="15"/>
  <c r="VLK62" i="15"/>
  <c r="VLL62" i="15"/>
  <c r="VLM62" i="15"/>
  <c r="VLN62" i="15"/>
  <c r="VLO62" i="15"/>
  <c r="VLP62" i="15"/>
  <c r="VLQ62" i="15"/>
  <c r="VLR62" i="15"/>
  <c r="VLS62" i="15"/>
  <c r="VLT62" i="15"/>
  <c r="VLU62" i="15"/>
  <c r="VLV62" i="15"/>
  <c r="VLW62" i="15"/>
  <c r="VLX62" i="15"/>
  <c r="VLY62" i="15"/>
  <c r="VLZ62" i="15"/>
  <c r="VMA62" i="15"/>
  <c r="VMB62" i="15"/>
  <c r="VMC62" i="15"/>
  <c r="VMD62" i="15"/>
  <c r="VME62" i="15"/>
  <c r="VMF62" i="15"/>
  <c r="VMG62" i="15"/>
  <c r="VMH62" i="15"/>
  <c r="VMI62" i="15"/>
  <c r="VMJ62" i="15"/>
  <c r="VMK62" i="15"/>
  <c r="VML62" i="15"/>
  <c r="VMM62" i="15"/>
  <c r="VMN62" i="15"/>
  <c r="VMO62" i="15"/>
  <c r="VMP62" i="15"/>
  <c r="VMQ62" i="15"/>
  <c r="VMR62" i="15"/>
  <c r="VMS62" i="15"/>
  <c r="VMT62" i="15"/>
  <c r="VMU62" i="15"/>
  <c r="VMV62" i="15"/>
  <c r="VMW62" i="15"/>
  <c r="VMX62" i="15"/>
  <c r="VMY62" i="15"/>
  <c r="VMZ62" i="15"/>
  <c r="VNA62" i="15"/>
  <c r="VNB62" i="15"/>
  <c r="VNC62" i="15"/>
  <c r="VND62" i="15"/>
  <c r="VNE62" i="15"/>
  <c r="VNF62" i="15"/>
  <c r="VNG62" i="15"/>
  <c r="VNH62" i="15"/>
  <c r="VNI62" i="15"/>
  <c r="VNJ62" i="15"/>
  <c r="VNK62" i="15"/>
  <c r="VNL62" i="15"/>
  <c r="VNM62" i="15"/>
  <c r="VNN62" i="15"/>
  <c r="VNO62" i="15"/>
  <c r="VNP62" i="15"/>
  <c r="VNQ62" i="15"/>
  <c r="VNR62" i="15"/>
  <c r="VNS62" i="15"/>
  <c r="VNT62" i="15"/>
  <c r="VNU62" i="15"/>
  <c r="VNV62" i="15"/>
  <c r="VNW62" i="15"/>
  <c r="VNX62" i="15"/>
  <c r="VNY62" i="15"/>
  <c r="VNZ62" i="15"/>
  <c r="VOA62" i="15"/>
  <c r="VOB62" i="15"/>
  <c r="VOC62" i="15"/>
  <c r="VOD62" i="15"/>
  <c r="VOE62" i="15"/>
  <c r="VOF62" i="15"/>
  <c r="VOG62" i="15"/>
  <c r="VOH62" i="15"/>
  <c r="VOI62" i="15"/>
  <c r="VOJ62" i="15"/>
  <c r="VOK62" i="15"/>
  <c r="VOL62" i="15"/>
  <c r="VOM62" i="15"/>
  <c r="VON62" i="15"/>
  <c r="VOO62" i="15"/>
  <c r="VOP62" i="15"/>
  <c r="VOQ62" i="15"/>
  <c r="VOR62" i="15"/>
  <c r="VOS62" i="15"/>
  <c r="VOT62" i="15"/>
  <c r="VOU62" i="15"/>
  <c r="VOV62" i="15"/>
  <c r="VOW62" i="15"/>
  <c r="VOX62" i="15"/>
  <c r="VOY62" i="15"/>
  <c r="VOZ62" i="15"/>
  <c r="VPA62" i="15"/>
  <c r="VPB62" i="15"/>
  <c r="VPC62" i="15"/>
  <c r="VPD62" i="15"/>
  <c r="VPE62" i="15"/>
  <c r="VPF62" i="15"/>
  <c r="VPG62" i="15"/>
  <c r="VPH62" i="15"/>
  <c r="VPI62" i="15"/>
  <c r="VPJ62" i="15"/>
  <c r="VPK62" i="15"/>
  <c r="VPL62" i="15"/>
  <c r="VPM62" i="15"/>
  <c r="VPN62" i="15"/>
  <c r="VPO62" i="15"/>
  <c r="VPP62" i="15"/>
  <c r="VPQ62" i="15"/>
  <c r="VPR62" i="15"/>
  <c r="VPS62" i="15"/>
  <c r="VPT62" i="15"/>
  <c r="VPU62" i="15"/>
  <c r="VPV62" i="15"/>
  <c r="VPW62" i="15"/>
  <c r="VPX62" i="15"/>
  <c r="VPY62" i="15"/>
  <c r="VPZ62" i="15"/>
  <c r="VQA62" i="15"/>
  <c r="VQB62" i="15"/>
  <c r="VQC62" i="15"/>
  <c r="VQD62" i="15"/>
  <c r="VQE62" i="15"/>
  <c r="VQF62" i="15"/>
  <c r="VQG62" i="15"/>
  <c r="VQH62" i="15"/>
  <c r="VQI62" i="15"/>
  <c r="VQJ62" i="15"/>
  <c r="VQK62" i="15"/>
  <c r="VQL62" i="15"/>
  <c r="VQM62" i="15"/>
  <c r="VQN62" i="15"/>
  <c r="VQO62" i="15"/>
  <c r="VQP62" i="15"/>
  <c r="VQQ62" i="15"/>
  <c r="VQR62" i="15"/>
  <c r="VQS62" i="15"/>
  <c r="VQT62" i="15"/>
  <c r="VQU62" i="15"/>
  <c r="VQV62" i="15"/>
  <c r="VQW62" i="15"/>
  <c r="VQX62" i="15"/>
  <c r="VQY62" i="15"/>
  <c r="VQZ62" i="15"/>
  <c r="VRA62" i="15"/>
  <c r="VRB62" i="15"/>
  <c r="VRC62" i="15"/>
  <c r="VRD62" i="15"/>
  <c r="VRE62" i="15"/>
  <c r="VRF62" i="15"/>
  <c r="VRG62" i="15"/>
  <c r="VRH62" i="15"/>
  <c r="VRI62" i="15"/>
  <c r="VRJ62" i="15"/>
  <c r="VRK62" i="15"/>
  <c r="VRL62" i="15"/>
  <c r="VRM62" i="15"/>
  <c r="VRN62" i="15"/>
  <c r="VRO62" i="15"/>
  <c r="VRP62" i="15"/>
  <c r="VRQ62" i="15"/>
  <c r="VRR62" i="15"/>
  <c r="VRS62" i="15"/>
  <c r="VRT62" i="15"/>
  <c r="VRU62" i="15"/>
  <c r="VRV62" i="15"/>
  <c r="VRW62" i="15"/>
  <c r="VRX62" i="15"/>
  <c r="VRY62" i="15"/>
  <c r="VRZ62" i="15"/>
  <c r="VSA62" i="15"/>
  <c r="VSB62" i="15"/>
  <c r="VSC62" i="15"/>
  <c r="VSD62" i="15"/>
  <c r="VSE62" i="15"/>
  <c r="VSF62" i="15"/>
  <c r="VSG62" i="15"/>
  <c r="VSH62" i="15"/>
  <c r="VSI62" i="15"/>
  <c r="VSJ62" i="15"/>
  <c r="VSK62" i="15"/>
  <c r="VSL62" i="15"/>
  <c r="VSM62" i="15"/>
  <c r="VSN62" i="15"/>
  <c r="VSO62" i="15"/>
  <c r="VSP62" i="15"/>
  <c r="VSQ62" i="15"/>
  <c r="VSR62" i="15"/>
  <c r="VSS62" i="15"/>
  <c r="VST62" i="15"/>
  <c r="VSU62" i="15"/>
  <c r="VSV62" i="15"/>
  <c r="VSW62" i="15"/>
  <c r="VSX62" i="15"/>
  <c r="VSY62" i="15"/>
  <c r="VSZ62" i="15"/>
  <c r="VTA62" i="15"/>
  <c r="VTB62" i="15"/>
  <c r="VTC62" i="15"/>
  <c r="VTD62" i="15"/>
  <c r="VTE62" i="15"/>
  <c r="VTF62" i="15"/>
  <c r="VTG62" i="15"/>
  <c r="VTH62" i="15"/>
  <c r="VTI62" i="15"/>
  <c r="VTJ62" i="15"/>
  <c r="VTK62" i="15"/>
  <c r="VTL62" i="15"/>
  <c r="VTM62" i="15"/>
  <c r="VTN62" i="15"/>
  <c r="VTO62" i="15"/>
  <c r="VTP62" i="15"/>
  <c r="VTQ62" i="15"/>
  <c r="VTR62" i="15"/>
  <c r="VTS62" i="15"/>
  <c r="VTT62" i="15"/>
  <c r="VTU62" i="15"/>
  <c r="VTV62" i="15"/>
  <c r="VTW62" i="15"/>
  <c r="VTX62" i="15"/>
  <c r="VTY62" i="15"/>
  <c r="VTZ62" i="15"/>
  <c r="VUA62" i="15"/>
  <c r="VUB62" i="15"/>
  <c r="VUC62" i="15"/>
  <c r="VUD62" i="15"/>
  <c r="VUE62" i="15"/>
  <c r="VUF62" i="15"/>
  <c r="VUG62" i="15"/>
  <c r="VUH62" i="15"/>
  <c r="VUI62" i="15"/>
  <c r="VUJ62" i="15"/>
  <c r="VUK62" i="15"/>
  <c r="VUL62" i="15"/>
  <c r="VUM62" i="15"/>
  <c r="VUN62" i="15"/>
  <c r="VUO62" i="15"/>
  <c r="VUP62" i="15"/>
  <c r="VUQ62" i="15"/>
  <c r="VUR62" i="15"/>
  <c r="VUS62" i="15"/>
  <c r="VUT62" i="15"/>
  <c r="VUU62" i="15"/>
  <c r="VUV62" i="15"/>
  <c r="VUW62" i="15"/>
  <c r="VUX62" i="15"/>
  <c r="VUY62" i="15"/>
  <c r="VUZ62" i="15"/>
  <c r="VVA62" i="15"/>
  <c r="VVB62" i="15"/>
  <c r="VVC62" i="15"/>
  <c r="VVD62" i="15"/>
  <c r="VVE62" i="15"/>
  <c r="VVF62" i="15"/>
  <c r="VVG62" i="15"/>
  <c r="VVH62" i="15"/>
  <c r="VVI62" i="15"/>
  <c r="VVJ62" i="15"/>
  <c r="VVK62" i="15"/>
  <c r="VVL62" i="15"/>
  <c r="VVM62" i="15"/>
  <c r="VVN62" i="15"/>
  <c r="VVO62" i="15"/>
  <c r="VVP62" i="15"/>
  <c r="VVQ62" i="15"/>
  <c r="VVR62" i="15"/>
  <c r="VVS62" i="15"/>
  <c r="VVT62" i="15"/>
  <c r="VVU62" i="15"/>
  <c r="VVV62" i="15"/>
  <c r="VVW62" i="15"/>
  <c r="VVX62" i="15"/>
  <c r="VVY62" i="15"/>
  <c r="VVZ62" i="15"/>
  <c r="VWA62" i="15"/>
  <c r="VWB62" i="15"/>
  <c r="VWC62" i="15"/>
  <c r="VWD62" i="15"/>
  <c r="VWE62" i="15"/>
  <c r="VWF62" i="15"/>
  <c r="VWG62" i="15"/>
  <c r="VWH62" i="15"/>
  <c r="VWI62" i="15"/>
  <c r="VWJ62" i="15"/>
  <c r="VWK62" i="15"/>
  <c r="VWL62" i="15"/>
  <c r="VWM62" i="15"/>
  <c r="VWN62" i="15"/>
  <c r="VWO62" i="15"/>
  <c r="VWP62" i="15"/>
  <c r="VWQ62" i="15"/>
  <c r="VWR62" i="15"/>
  <c r="VWS62" i="15"/>
  <c r="VWT62" i="15"/>
  <c r="VWU62" i="15"/>
  <c r="VWV62" i="15"/>
  <c r="VWW62" i="15"/>
  <c r="VWX62" i="15"/>
  <c r="VWY62" i="15"/>
  <c r="VWZ62" i="15"/>
  <c r="VXA62" i="15"/>
  <c r="VXB62" i="15"/>
  <c r="VXC62" i="15"/>
  <c r="VXD62" i="15"/>
  <c r="VXE62" i="15"/>
  <c r="VXF62" i="15"/>
  <c r="VXG62" i="15"/>
  <c r="VXH62" i="15"/>
  <c r="VXI62" i="15"/>
  <c r="VXJ62" i="15"/>
  <c r="VXK62" i="15"/>
  <c r="VXL62" i="15"/>
  <c r="VXM62" i="15"/>
  <c r="VXN62" i="15"/>
  <c r="VXO62" i="15"/>
  <c r="VXP62" i="15"/>
  <c r="VXQ62" i="15"/>
  <c r="VXR62" i="15"/>
  <c r="VXS62" i="15"/>
  <c r="VXT62" i="15"/>
  <c r="VXU62" i="15"/>
  <c r="VXV62" i="15"/>
  <c r="VXW62" i="15"/>
  <c r="VXX62" i="15"/>
  <c r="VXY62" i="15"/>
  <c r="VXZ62" i="15"/>
  <c r="VYA62" i="15"/>
  <c r="VYB62" i="15"/>
  <c r="VYC62" i="15"/>
  <c r="VYD62" i="15"/>
  <c r="VYE62" i="15"/>
  <c r="VYF62" i="15"/>
  <c r="VYG62" i="15"/>
  <c r="VYH62" i="15"/>
  <c r="VYI62" i="15"/>
  <c r="VYJ62" i="15"/>
  <c r="VYK62" i="15"/>
  <c r="VYL62" i="15"/>
  <c r="VYM62" i="15"/>
  <c r="VYN62" i="15"/>
  <c r="VYO62" i="15"/>
  <c r="VYP62" i="15"/>
  <c r="VYQ62" i="15"/>
  <c r="VYR62" i="15"/>
  <c r="VYS62" i="15"/>
  <c r="VYT62" i="15"/>
  <c r="VYU62" i="15"/>
  <c r="VYV62" i="15"/>
  <c r="VYW62" i="15"/>
  <c r="VYX62" i="15"/>
  <c r="VYY62" i="15"/>
  <c r="VYZ62" i="15"/>
  <c r="VZA62" i="15"/>
  <c r="VZB62" i="15"/>
  <c r="VZC62" i="15"/>
  <c r="VZD62" i="15"/>
  <c r="VZE62" i="15"/>
  <c r="VZF62" i="15"/>
  <c r="VZG62" i="15"/>
  <c r="VZH62" i="15"/>
  <c r="VZI62" i="15"/>
  <c r="VZJ62" i="15"/>
  <c r="VZK62" i="15"/>
  <c r="VZL62" i="15"/>
  <c r="VZM62" i="15"/>
  <c r="VZN62" i="15"/>
  <c r="VZO62" i="15"/>
  <c r="VZP62" i="15"/>
  <c r="VZQ62" i="15"/>
  <c r="VZR62" i="15"/>
  <c r="VZS62" i="15"/>
  <c r="VZT62" i="15"/>
  <c r="VZU62" i="15"/>
  <c r="VZV62" i="15"/>
  <c r="VZW62" i="15"/>
  <c r="VZX62" i="15"/>
  <c r="VZY62" i="15"/>
  <c r="VZZ62" i="15"/>
  <c r="WAA62" i="15"/>
  <c r="WAB62" i="15"/>
  <c r="WAC62" i="15"/>
  <c r="WAD62" i="15"/>
  <c r="WAE62" i="15"/>
  <c r="WAF62" i="15"/>
  <c r="WAG62" i="15"/>
  <c r="WAH62" i="15"/>
  <c r="WAI62" i="15"/>
  <c r="WAJ62" i="15"/>
  <c r="WAK62" i="15"/>
  <c r="WAL62" i="15"/>
  <c r="WAM62" i="15"/>
  <c r="WAN62" i="15"/>
  <c r="WAO62" i="15"/>
  <c r="WAP62" i="15"/>
  <c r="WAQ62" i="15"/>
  <c r="WAR62" i="15"/>
  <c r="WAS62" i="15"/>
  <c r="WAT62" i="15"/>
  <c r="WAU62" i="15"/>
  <c r="WAV62" i="15"/>
  <c r="WAW62" i="15"/>
  <c r="WAX62" i="15"/>
  <c r="WAY62" i="15"/>
  <c r="WAZ62" i="15"/>
  <c r="WBA62" i="15"/>
  <c r="WBB62" i="15"/>
  <c r="WBC62" i="15"/>
  <c r="WBD62" i="15"/>
  <c r="WBE62" i="15"/>
  <c r="WBF62" i="15"/>
  <c r="WBG62" i="15"/>
  <c r="WBH62" i="15"/>
  <c r="WBI62" i="15"/>
  <c r="WBJ62" i="15"/>
  <c r="WBK62" i="15"/>
  <c r="WBL62" i="15"/>
  <c r="WBM62" i="15"/>
  <c r="WBN62" i="15"/>
  <c r="WBO62" i="15"/>
  <c r="WBP62" i="15"/>
  <c r="WBQ62" i="15"/>
  <c r="WBR62" i="15"/>
  <c r="WBS62" i="15"/>
  <c r="WBT62" i="15"/>
  <c r="WBU62" i="15"/>
  <c r="WBV62" i="15"/>
  <c r="WBW62" i="15"/>
  <c r="WBX62" i="15"/>
  <c r="WBY62" i="15"/>
  <c r="WBZ62" i="15"/>
  <c r="WCA62" i="15"/>
  <c r="WCB62" i="15"/>
  <c r="WCC62" i="15"/>
  <c r="WCD62" i="15"/>
  <c r="WCE62" i="15"/>
  <c r="WCF62" i="15"/>
  <c r="WCG62" i="15"/>
  <c r="WCH62" i="15"/>
  <c r="WCI62" i="15"/>
  <c r="WCJ62" i="15"/>
  <c r="WCK62" i="15"/>
  <c r="WCL62" i="15"/>
  <c r="WCM62" i="15"/>
  <c r="WCN62" i="15"/>
  <c r="WCO62" i="15"/>
  <c r="WCP62" i="15"/>
  <c r="WCQ62" i="15"/>
  <c r="WCR62" i="15"/>
  <c r="WCS62" i="15"/>
  <c r="WCT62" i="15"/>
  <c r="WCU62" i="15"/>
  <c r="WCV62" i="15"/>
  <c r="WCW62" i="15"/>
  <c r="WCX62" i="15"/>
  <c r="WCY62" i="15"/>
  <c r="WCZ62" i="15"/>
  <c r="WDA62" i="15"/>
  <c r="WDB62" i="15"/>
  <c r="WDC62" i="15"/>
  <c r="WDD62" i="15"/>
  <c r="WDE62" i="15"/>
  <c r="WDF62" i="15"/>
  <c r="WDG62" i="15"/>
  <c r="WDH62" i="15"/>
  <c r="WDI62" i="15"/>
  <c r="WDJ62" i="15"/>
  <c r="WDK62" i="15"/>
  <c r="WDL62" i="15"/>
  <c r="WDM62" i="15"/>
  <c r="WDN62" i="15"/>
  <c r="WDO62" i="15"/>
  <c r="WDP62" i="15"/>
  <c r="WDQ62" i="15"/>
  <c r="WDR62" i="15"/>
  <c r="WDS62" i="15"/>
  <c r="WDT62" i="15"/>
  <c r="WDU62" i="15"/>
  <c r="WDV62" i="15"/>
  <c r="WDW62" i="15"/>
  <c r="WDX62" i="15"/>
  <c r="WDY62" i="15"/>
  <c r="WDZ62" i="15"/>
  <c r="WEA62" i="15"/>
  <c r="WEB62" i="15"/>
  <c r="WEC62" i="15"/>
  <c r="WED62" i="15"/>
  <c r="WEE62" i="15"/>
  <c r="WEF62" i="15"/>
  <c r="WEG62" i="15"/>
  <c r="WEH62" i="15"/>
  <c r="WEI62" i="15"/>
  <c r="WEJ62" i="15"/>
  <c r="WEK62" i="15"/>
  <c r="WEL62" i="15"/>
  <c r="WEM62" i="15"/>
  <c r="WEN62" i="15"/>
  <c r="WEO62" i="15"/>
  <c r="WEP62" i="15"/>
  <c r="WEQ62" i="15"/>
  <c r="WER62" i="15"/>
  <c r="WES62" i="15"/>
  <c r="WET62" i="15"/>
  <c r="WEU62" i="15"/>
  <c r="WEV62" i="15"/>
  <c r="WEW62" i="15"/>
  <c r="WEX62" i="15"/>
  <c r="WEY62" i="15"/>
  <c r="WEZ62" i="15"/>
  <c r="WFA62" i="15"/>
  <c r="WFB62" i="15"/>
  <c r="WFC62" i="15"/>
  <c r="WFD62" i="15"/>
  <c r="WFE62" i="15"/>
  <c r="WFF62" i="15"/>
  <c r="WFG62" i="15"/>
  <c r="WFH62" i="15"/>
  <c r="WFI62" i="15"/>
  <c r="WFJ62" i="15"/>
  <c r="WFK62" i="15"/>
  <c r="WFL62" i="15"/>
  <c r="WFM62" i="15"/>
  <c r="WFN62" i="15"/>
  <c r="WFO62" i="15"/>
  <c r="WFP62" i="15"/>
  <c r="WFQ62" i="15"/>
  <c r="WFR62" i="15"/>
  <c r="WFS62" i="15"/>
  <c r="WFT62" i="15"/>
  <c r="WFU62" i="15"/>
  <c r="WFV62" i="15"/>
  <c r="WFW62" i="15"/>
  <c r="WFX62" i="15"/>
  <c r="WFY62" i="15"/>
  <c r="WFZ62" i="15"/>
  <c r="WGA62" i="15"/>
  <c r="WGB62" i="15"/>
  <c r="WGC62" i="15"/>
  <c r="WGD62" i="15"/>
  <c r="WGE62" i="15"/>
  <c r="WGF62" i="15"/>
  <c r="WGG62" i="15"/>
  <c r="WGH62" i="15"/>
  <c r="WGI62" i="15"/>
  <c r="WGJ62" i="15"/>
  <c r="WGK62" i="15"/>
  <c r="WGL62" i="15"/>
  <c r="WGM62" i="15"/>
  <c r="WGN62" i="15"/>
  <c r="WGO62" i="15"/>
  <c r="WGP62" i="15"/>
  <c r="WGQ62" i="15"/>
  <c r="WGR62" i="15"/>
  <c r="WGS62" i="15"/>
  <c r="WGT62" i="15"/>
  <c r="WGU62" i="15"/>
  <c r="WGV62" i="15"/>
  <c r="WGW62" i="15"/>
  <c r="WGX62" i="15"/>
  <c r="WGY62" i="15"/>
  <c r="WGZ62" i="15"/>
  <c r="WHA62" i="15"/>
  <c r="WHB62" i="15"/>
  <c r="WHC62" i="15"/>
  <c r="WHD62" i="15"/>
  <c r="WHE62" i="15"/>
  <c r="WHF62" i="15"/>
  <c r="WHG62" i="15"/>
  <c r="WHH62" i="15"/>
  <c r="WHI62" i="15"/>
  <c r="WHJ62" i="15"/>
  <c r="WHK62" i="15"/>
  <c r="WHL62" i="15"/>
  <c r="WHM62" i="15"/>
  <c r="WHN62" i="15"/>
  <c r="WHO62" i="15"/>
  <c r="WHP62" i="15"/>
  <c r="WHQ62" i="15"/>
  <c r="WHR62" i="15"/>
  <c r="WHS62" i="15"/>
  <c r="WHT62" i="15"/>
  <c r="WHU62" i="15"/>
  <c r="WHV62" i="15"/>
  <c r="WHW62" i="15"/>
  <c r="WHX62" i="15"/>
  <c r="WHY62" i="15"/>
  <c r="WHZ62" i="15"/>
  <c r="WIA62" i="15"/>
  <c r="WIB62" i="15"/>
  <c r="WIC62" i="15"/>
  <c r="WID62" i="15"/>
  <c r="WIE62" i="15"/>
  <c r="WIF62" i="15"/>
  <c r="WIG62" i="15"/>
  <c r="WIH62" i="15"/>
  <c r="WII62" i="15"/>
  <c r="WIJ62" i="15"/>
  <c r="WIK62" i="15"/>
  <c r="WIL62" i="15"/>
  <c r="WIM62" i="15"/>
  <c r="WIN62" i="15"/>
  <c r="WIO62" i="15"/>
  <c r="WIP62" i="15"/>
  <c r="WIQ62" i="15"/>
  <c r="WIR62" i="15"/>
  <c r="WIS62" i="15"/>
  <c r="WIT62" i="15"/>
  <c r="WIU62" i="15"/>
  <c r="WIV62" i="15"/>
  <c r="WIW62" i="15"/>
  <c r="WIX62" i="15"/>
  <c r="WIY62" i="15"/>
  <c r="WIZ62" i="15"/>
  <c r="WJA62" i="15"/>
  <c r="WJB62" i="15"/>
  <c r="WJC62" i="15"/>
  <c r="WJD62" i="15"/>
  <c r="WJE62" i="15"/>
  <c r="WJF62" i="15"/>
  <c r="WJG62" i="15"/>
  <c r="WJH62" i="15"/>
  <c r="WJI62" i="15"/>
  <c r="WJJ62" i="15"/>
  <c r="WJK62" i="15"/>
  <c r="WJL62" i="15"/>
  <c r="WJM62" i="15"/>
  <c r="WJN62" i="15"/>
  <c r="WJO62" i="15"/>
  <c r="WJP62" i="15"/>
  <c r="WJQ62" i="15"/>
  <c r="WJR62" i="15"/>
  <c r="WJS62" i="15"/>
  <c r="WJT62" i="15"/>
  <c r="WJU62" i="15"/>
  <c r="WJV62" i="15"/>
  <c r="WJW62" i="15"/>
  <c r="WJX62" i="15"/>
  <c r="WJY62" i="15"/>
  <c r="WJZ62" i="15"/>
  <c r="WKA62" i="15"/>
  <c r="WKB62" i="15"/>
  <c r="WKC62" i="15"/>
  <c r="WKD62" i="15"/>
  <c r="WKE62" i="15"/>
  <c r="WKF62" i="15"/>
  <c r="WKG62" i="15"/>
  <c r="WKH62" i="15"/>
  <c r="WKI62" i="15"/>
  <c r="WKJ62" i="15"/>
  <c r="WKK62" i="15"/>
  <c r="WKL62" i="15"/>
  <c r="WKM62" i="15"/>
  <c r="WKN62" i="15"/>
  <c r="WKO62" i="15"/>
  <c r="WKP62" i="15"/>
  <c r="WKQ62" i="15"/>
  <c r="WKR62" i="15"/>
  <c r="WKS62" i="15"/>
  <c r="WKT62" i="15"/>
  <c r="WKU62" i="15"/>
  <c r="WKV62" i="15"/>
  <c r="WKW62" i="15"/>
  <c r="WKX62" i="15"/>
  <c r="WKY62" i="15"/>
  <c r="WKZ62" i="15"/>
  <c r="WLA62" i="15"/>
  <c r="WLB62" i="15"/>
  <c r="WLC62" i="15"/>
  <c r="WLD62" i="15"/>
  <c r="WLE62" i="15"/>
  <c r="WLF62" i="15"/>
  <c r="WLG62" i="15"/>
  <c r="WLH62" i="15"/>
  <c r="WLI62" i="15"/>
  <c r="WLJ62" i="15"/>
  <c r="WLK62" i="15"/>
  <c r="WLL62" i="15"/>
  <c r="WLM62" i="15"/>
  <c r="WLN62" i="15"/>
  <c r="WLO62" i="15"/>
  <c r="WLP62" i="15"/>
  <c r="WLQ62" i="15"/>
  <c r="WLR62" i="15"/>
  <c r="WLS62" i="15"/>
  <c r="WLT62" i="15"/>
  <c r="WLU62" i="15"/>
  <c r="WLV62" i="15"/>
  <c r="WLW62" i="15"/>
  <c r="WLX62" i="15"/>
  <c r="WLY62" i="15"/>
  <c r="WLZ62" i="15"/>
  <c r="WMA62" i="15"/>
  <c r="WMB62" i="15"/>
  <c r="WMC62" i="15"/>
  <c r="WMD62" i="15"/>
  <c r="WME62" i="15"/>
  <c r="WMF62" i="15"/>
  <c r="WMG62" i="15"/>
  <c r="WMH62" i="15"/>
  <c r="WMI62" i="15"/>
  <c r="WMJ62" i="15"/>
  <c r="WMK62" i="15"/>
  <c r="WML62" i="15"/>
  <c r="WMM62" i="15"/>
  <c r="WMN62" i="15"/>
  <c r="WMO62" i="15"/>
  <c r="WMP62" i="15"/>
  <c r="WMQ62" i="15"/>
  <c r="WMR62" i="15"/>
  <c r="WMS62" i="15"/>
  <c r="WMT62" i="15"/>
  <c r="WMU62" i="15"/>
  <c r="WMV62" i="15"/>
  <c r="WMW62" i="15"/>
  <c r="WMX62" i="15"/>
  <c r="WMY62" i="15"/>
  <c r="WMZ62" i="15"/>
  <c r="WNA62" i="15"/>
  <c r="WNB62" i="15"/>
  <c r="WNC62" i="15"/>
  <c r="WND62" i="15"/>
  <c r="WNE62" i="15"/>
  <c r="WNF62" i="15"/>
  <c r="WNG62" i="15"/>
  <c r="WNH62" i="15"/>
  <c r="WNI62" i="15"/>
  <c r="WNJ62" i="15"/>
  <c r="WNK62" i="15"/>
  <c r="WNL62" i="15"/>
  <c r="WNM62" i="15"/>
  <c r="WNN62" i="15"/>
  <c r="WNO62" i="15"/>
  <c r="WNP62" i="15"/>
  <c r="WNQ62" i="15"/>
  <c r="WNR62" i="15"/>
  <c r="WNS62" i="15"/>
  <c r="WNT62" i="15"/>
  <c r="WNU62" i="15"/>
  <c r="WNV62" i="15"/>
  <c r="WNW62" i="15"/>
  <c r="WNX62" i="15"/>
  <c r="WNY62" i="15"/>
  <c r="WNZ62" i="15"/>
  <c r="WOA62" i="15"/>
  <c r="WOB62" i="15"/>
  <c r="WOC62" i="15"/>
  <c r="WOD62" i="15"/>
  <c r="WOE62" i="15"/>
  <c r="WOF62" i="15"/>
  <c r="WOG62" i="15"/>
  <c r="WOH62" i="15"/>
  <c r="WOI62" i="15"/>
  <c r="WOJ62" i="15"/>
  <c r="WOK62" i="15"/>
  <c r="WOL62" i="15"/>
  <c r="WOM62" i="15"/>
  <c r="WON62" i="15"/>
  <c r="WOO62" i="15"/>
  <c r="WOP62" i="15"/>
  <c r="WOQ62" i="15"/>
  <c r="WOR62" i="15"/>
  <c r="WOS62" i="15"/>
  <c r="WOT62" i="15"/>
  <c r="WOU62" i="15"/>
  <c r="WOV62" i="15"/>
  <c r="WOW62" i="15"/>
  <c r="WOX62" i="15"/>
  <c r="WOY62" i="15"/>
  <c r="WOZ62" i="15"/>
  <c r="WPA62" i="15"/>
  <c r="WPB62" i="15"/>
  <c r="WPC62" i="15"/>
  <c r="WPD62" i="15"/>
  <c r="WPE62" i="15"/>
  <c r="WPF62" i="15"/>
  <c r="WPG62" i="15"/>
  <c r="WPH62" i="15"/>
  <c r="WPI62" i="15"/>
  <c r="WPJ62" i="15"/>
  <c r="WPK62" i="15"/>
  <c r="WPL62" i="15"/>
  <c r="WPM62" i="15"/>
  <c r="WPN62" i="15"/>
  <c r="WPO62" i="15"/>
  <c r="WPP62" i="15"/>
  <c r="WPQ62" i="15"/>
  <c r="WPR62" i="15"/>
  <c r="WPS62" i="15"/>
  <c r="WPT62" i="15"/>
  <c r="WPU62" i="15"/>
  <c r="WPV62" i="15"/>
  <c r="WPW62" i="15"/>
  <c r="WPX62" i="15"/>
  <c r="WPY62" i="15"/>
  <c r="WPZ62" i="15"/>
  <c r="WQA62" i="15"/>
  <c r="WQB62" i="15"/>
  <c r="WQC62" i="15"/>
  <c r="WQD62" i="15"/>
  <c r="WQE62" i="15"/>
  <c r="WQF62" i="15"/>
  <c r="WQG62" i="15"/>
  <c r="WQH62" i="15"/>
  <c r="WQI62" i="15"/>
  <c r="WQJ62" i="15"/>
  <c r="WQK62" i="15"/>
  <c r="WQL62" i="15"/>
  <c r="WQM62" i="15"/>
  <c r="WQN62" i="15"/>
  <c r="WQO62" i="15"/>
  <c r="WQP62" i="15"/>
  <c r="WQQ62" i="15"/>
  <c r="WQR62" i="15"/>
  <c r="WQS62" i="15"/>
  <c r="WQT62" i="15"/>
  <c r="WQU62" i="15"/>
  <c r="WQV62" i="15"/>
  <c r="WQW62" i="15"/>
  <c r="WQX62" i="15"/>
  <c r="WQY62" i="15"/>
  <c r="WQZ62" i="15"/>
  <c r="WRA62" i="15"/>
  <c r="WRB62" i="15"/>
  <c r="WRC62" i="15"/>
  <c r="WRD62" i="15"/>
  <c r="WRE62" i="15"/>
  <c r="WRF62" i="15"/>
  <c r="WRG62" i="15"/>
  <c r="WRH62" i="15"/>
  <c r="WRI62" i="15"/>
  <c r="WRJ62" i="15"/>
  <c r="WRK62" i="15"/>
  <c r="WRL62" i="15"/>
  <c r="WRM62" i="15"/>
  <c r="WRN62" i="15"/>
  <c r="WRO62" i="15"/>
  <c r="WRP62" i="15"/>
  <c r="WRQ62" i="15"/>
  <c r="WRR62" i="15"/>
  <c r="WRS62" i="15"/>
  <c r="WRT62" i="15"/>
  <c r="WRU62" i="15"/>
  <c r="WRV62" i="15"/>
  <c r="WRW62" i="15"/>
  <c r="WRX62" i="15"/>
  <c r="WRY62" i="15"/>
  <c r="WRZ62" i="15"/>
  <c r="WSA62" i="15"/>
  <c r="WSB62" i="15"/>
  <c r="WSC62" i="15"/>
  <c r="WSD62" i="15"/>
  <c r="WSE62" i="15"/>
  <c r="WSF62" i="15"/>
  <c r="WSG62" i="15"/>
  <c r="WSH62" i="15"/>
  <c r="WSI62" i="15"/>
  <c r="WSJ62" i="15"/>
  <c r="WSK62" i="15"/>
  <c r="WSL62" i="15"/>
  <c r="WSM62" i="15"/>
  <c r="WSN62" i="15"/>
  <c r="WSO62" i="15"/>
  <c r="WSP62" i="15"/>
  <c r="WSQ62" i="15"/>
  <c r="WSR62" i="15"/>
  <c r="WSS62" i="15"/>
  <c r="WST62" i="15"/>
  <c r="WSU62" i="15"/>
  <c r="WSV62" i="15"/>
  <c r="WSW62" i="15"/>
  <c r="WSX62" i="15"/>
  <c r="WSY62" i="15"/>
  <c r="WSZ62" i="15"/>
  <c r="WTA62" i="15"/>
  <c r="WTB62" i="15"/>
  <c r="WTC62" i="15"/>
  <c r="WTD62" i="15"/>
  <c r="WTE62" i="15"/>
  <c r="WTF62" i="15"/>
  <c r="WTG62" i="15"/>
  <c r="WTH62" i="15"/>
  <c r="WTI62" i="15"/>
  <c r="WTJ62" i="15"/>
  <c r="WTK62" i="15"/>
  <c r="WTL62" i="15"/>
  <c r="WTM62" i="15"/>
  <c r="WTN62" i="15"/>
  <c r="WTO62" i="15"/>
  <c r="WTP62" i="15"/>
  <c r="WTQ62" i="15"/>
  <c r="WTR62" i="15"/>
  <c r="WTS62" i="15"/>
  <c r="WTT62" i="15"/>
  <c r="WTU62" i="15"/>
  <c r="WTV62" i="15"/>
  <c r="WTW62" i="15"/>
  <c r="WTX62" i="15"/>
  <c r="WTY62" i="15"/>
  <c r="WTZ62" i="15"/>
  <c r="WUA62" i="15"/>
  <c r="WUB62" i="15"/>
  <c r="WUC62" i="15"/>
  <c r="WUD62" i="15"/>
  <c r="WUE62" i="15"/>
  <c r="WUF62" i="15"/>
  <c r="WUG62" i="15"/>
  <c r="WUH62" i="15"/>
  <c r="WUI62" i="15"/>
  <c r="WUJ62" i="15"/>
  <c r="WUK62" i="15"/>
  <c r="WUL62" i="15"/>
  <c r="WUM62" i="15"/>
  <c r="WUN62" i="15"/>
  <c r="WUO62" i="15"/>
  <c r="WUP62" i="15"/>
  <c r="WUQ62" i="15"/>
  <c r="WUR62" i="15"/>
  <c r="WUS62" i="15"/>
  <c r="WUT62" i="15"/>
  <c r="WUU62" i="15"/>
  <c r="WUV62" i="15"/>
  <c r="WUW62" i="15"/>
  <c r="WUX62" i="15"/>
  <c r="WUY62" i="15"/>
  <c r="WUZ62" i="15"/>
  <c r="WVA62" i="15"/>
  <c r="WVB62" i="15"/>
  <c r="WVC62" i="15"/>
  <c r="WVD62" i="15"/>
  <c r="WVE62" i="15"/>
  <c r="WVF62" i="15"/>
  <c r="WVG62" i="15"/>
  <c r="WVH62" i="15"/>
  <c r="WVI62" i="15"/>
  <c r="WVJ62" i="15"/>
  <c r="WVK62" i="15"/>
  <c r="WVL62" i="15"/>
  <c r="WVM62" i="15"/>
  <c r="WVN62" i="15"/>
  <c r="WVO62" i="15"/>
  <c r="WVP62" i="15"/>
  <c r="WVQ62" i="15"/>
  <c r="WVR62" i="15"/>
  <c r="WVS62" i="15"/>
  <c r="WVT62" i="15"/>
  <c r="WVU62" i="15"/>
  <c r="WVV62" i="15"/>
  <c r="WVW62" i="15"/>
  <c r="WVX62" i="15"/>
  <c r="WVY62" i="15"/>
  <c r="WVZ62" i="15"/>
  <c r="WWA62" i="15"/>
  <c r="WWB62" i="15"/>
  <c r="WWC62" i="15"/>
  <c r="WWD62" i="15"/>
  <c r="WWE62" i="15"/>
  <c r="WWF62" i="15"/>
  <c r="WWG62" i="15"/>
  <c r="WWH62" i="15"/>
  <c r="WWI62" i="15"/>
  <c r="WWJ62" i="15"/>
  <c r="WWK62" i="15"/>
  <c r="WWL62" i="15"/>
  <c r="WWM62" i="15"/>
  <c r="WWN62" i="15"/>
  <c r="WWO62" i="15"/>
  <c r="WWP62" i="15"/>
  <c r="WWQ62" i="15"/>
  <c r="WWR62" i="15"/>
  <c r="WWS62" i="15"/>
  <c r="WWT62" i="15"/>
  <c r="WWU62" i="15"/>
  <c r="WWV62" i="15"/>
  <c r="WWW62" i="15"/>
  <c r="WWX62" i="15"/>
  <c r="WWY62" i="15"/>
  <c r="WWZ62" i="15"/>
  <c r="WXA62" i="15"/>
  <c r="WXB62" i="15"/>
  <c r="WXC62" i="15"/>
  <c r="WXD62" i="15"/>
  <c r="WXE62" i="15"/>
  <c r="WXF62" i="15"/>
  <c r="WXG62" i="15"/>
  <c r="WXH62" i="15"/>
  <c r="WXI62" i="15"/>
  <c r="WXJ62" i="15"/>
  <c r="WXK62" i="15"/>
  <c r="WXL62" i="15"/>
  <c r="WXM62" i="15"/>
  <c r="WXN62" i="15"/>
  <c r="WXO62" i="15"/>
  <c r="WXP62" i="15"/>
  <c r="WXQ62" i="15"/>
  <c r="WXR62" i="15"/>
  <c r="WXS62" i="15"/>
  <c r="WXT62" i="15"/>
  <c r="WXU62" i="15"/>
  <c r="WXV62" i="15"/>
  <c r="WXW62" i="15"/>
  <c r="WXX62" i="15"/>
  <c r="WXY62" i="15"/>
  <c r="WXZ62" i="15"/>
  <c r="WYA62" i="15"/>
  <c r="WYB62" i="15"/>
  <c r="WYC62" i="15"/>
  <c r="WYD62" i="15"/>
  <c r="WYE62" i="15"/>
  <c r="WYF62" i="15"/>
  <c r="WYG62" i="15"/>
  <c r="WYH62" i="15"/>
  <c r="WYI62" i="15"/>
  <c r="WYJ62" i="15"/>
  <c r="WYK62" i="15"/>
  <c r="WYL62" i="15"/>
  <c r="WYM62" i="15"/>
  <c r="WYN62" i="15"/>
  <c r="WYO62" i="15"/>
  <c r="WYP62" i="15"/>
  <c r="WYQ62" i="15"/>
  <c r="WYR62" i="15"/>
  <c r="WYS62" i="15"/>
  <c r="WYT62" i="15"/>
  <c r="WYU62" i="15"/>
  <c r="WYV62" i="15"/>
  <c r="WYW62" i="15"/>
  <c r="WYX62" i="15"/>
  <c r="WYY62" i="15"/>
  <c r="WYZ62" i="15"/>
  <c r="WZA62" i="15"/>
  <c r="WZB62" i="15"/>
  <c r="WZC62" i="15"/>
  <c r="WZD62" i="15"/>
  <c r="WZE62" i="15"/>
  <c r="WZF62" i="15"/>
  <c r="WZG62" i="15"/>
  <c r="WZH62" i="15"/>
  <c r="WZI62" i="15"/>
  <c r="WZJ62" i="15"/>
  <c r="WZK62" i="15"/>
  <c r="WZL62" i="15"/>
  <c r="WZM62" i="15"/>
  <c r="WZN62" i="15"/>
  <c r="WZO62" i="15"/>
  <c r="WZP62" i="15"/>
  <c r="WZQ62" i="15"/>
  <c r="WZR62" i="15"/>
  <c r="WZS62" i="15"/>
  <c r="WZT62" i="15"/>
  <c r="WZU62" i="15"/>
  <c r="WZV62" i="15"/>
  <c r="WZW62" i="15"/>
  <c r="WZX62" i="15"/>
  <c r="WZY62" i="15"/>
  <c r="WZZ62" i="15"/>
  <c r="XAA62" i="15"/>
  <c r="XAB62" i="15"/>
  <c r="XAC62" i="15"/>
  <c r="XAD62" i="15"/>
  <c r="XAE62" i="15"/>
  <c r="XAF62" i="15"/>
  <c r="XAG62" i="15"/>
  <c r="XAH62" i="15"/>
  <c r="XAI62" i="15"/>
  <c r="XAJ62" i="15"/>
  <c r="XAK62" i="15"/>
  <c r="XAL62" i="15"/>
  <c r="XAM62" i="15"/>
  <c r="XAN62" i="15"/>
  <c r="XAO62" i="15"/>
  <c r="XAP62" i="15"/>
  <c r="XAQ62" i="15"/>
  <c r="XAR62" i="15"/>
  <c r="XAS62" i="15"/>
  <c r="XAT62" i="15"/>
  <c r="XAU62" i="15"/>
  <c r="XAV62" i="15"/>
  <c r="XAW62" i="15"/>
  <c r="XAX62" i="15"/>
  <c r="XAY62" i="15"/>
  <c r="XAZ62" i="15"/>
  <c r="XBA62" i="15"/>
  <c r="XBB62" i="15"/>
  <c r="XBC62" i="15"/>
  <c r="XBD62" i="15"/>
  <c r="XBE62" i="15"/>
  <c r="XBF62" i="15"/>
  <c r="XBG62" i="15"/>
  <c r="XBH62" i="15"/>
  <c r="XBI62" i="15"/>
  <c r="XBJ62" i="15"/>
  <c r="XBK62" i="15"/>
  <c r="XBL62" i="15"/>
  <c r="XBM62" i="15"/>
  <c r="XBN62" i="15"/>
  <c r="XBO62" i="15"/>
  <c r="XBP62" i="15"/>
  <c r="XBQ62" i="15"/>
  <c r="XBR62" i="15"/>
  <c r="XBS62" i="15"/>
  <c r="XBT62" i="15"/>
  <c r="XBU62" i="15"/>
  <c r="XBV62" i="15"/>
  <c r="XBW62" i="15"/>
  <c r="XBX62" i="15"/>
  <c r="XBY62" i="15"/>
  <c r="XBZ62" i="15"/>
  <c r="XCA62" i="15"/>
  <c r="XCB62" i="15"/>
  <c r="XCC62" i="15"/>
  <c r="XCD62" i="15"/>
  <c r="XCE62" i="15"/>
  <c r="XCF62" i="15"/>
  <c r="XCG62" i="15"/>
  <c r="XCH62" i="15"/>
  <c r="XCI62" i="15"/>
  <c r="XCJ62" i="15"/>
  <c r="XCK62" i="15"/>
  <c r="XCL62" i="15"/>
  <c r="XCM62" i="15"/>
  <c r="XCN62" i="15"/>
  <c r="XCO62" i="15"/>
  <c r="XCP62" i="15"/>
  <c r="XCQ62" i="15"/>
  <c r="XCR62" i="15"/>
  <c r="XCS62" i="15"/>
  <c r="XCT62" i="15"/>
  <c r="XCU62" i="15"/>
  <c r="XCV62" i="15"/>
  <c r="XCW62" i="15"/>
  <c r="XCX62" i="15"/>
  <c r="XCY62" i="15"/>
  <c r="XCZ62" i="15"/>
  <c r="XDA62" i="15"/>
  <c r="XDB62" i="15"/>
  <c r="XDC62" i="15"/>
  <c r="XDD62" i="15"/>
  <c r="XDE62" i="15"/>
  <c r="XDF62" i="15"/>
  <c r="XDG62" i="15"/>
  <c r="XDH62" i="15"/>
  <c r="XDI62" i="15"/>
  <c r="XDJ62" i="15"/>
  <c r="XDK62" i="15"/>
  <c r="XDL62" i="15"/>
  <c r="XDM62" i="15"/>
  <c r="XDN62" i="15"/>
  <c r="XDO62" i="15"/>
  <c r="XDP62" i="15"/>
  <c r="XDQ62" i="15"/>
  <c r="XDR62" i="15"/>
  <c r="XDS62" i="15"/>
  <c r="XDT62" i="15"/>
  <c r="XDU62" i="15"/>
  <c r="XDV62" i="15"/>
  <c r="XDW62" i="15"/>
  <c r="XDX62" i="15"/>
  <c r="XDY62" i="15"/>
  <c r="XDZ62" i="15"/>
  <c r="XEA62" i="15"/>
  <c r="XEB62" i="15"/>
  <c r="XEC62" i="15"/>
  <c r="XED62" i="15"/>
  <c r="XEE62" i="15"/>
  <c r="XEF62" i="15"/>
  <c r="XEG62" i="15"/>
  <c r="XEH62" i="15"/>
  <c r="N26" i="15"/>
  <c r="N27" i="15"/>
  <c r="N28" i="15"/>
  <c r="Q14" i="15"/>
  <c r="Q15" i="15"/>
  <c r="Q16" i="15"/>
  <c r="N16" i="15"/>
  <c r="N15" i="15"/>
  <c r="N14" i="15"/>
  <c r="N13" i="15"/>
  <c r="Q26" i="15"/>
  <c r="Q27" i="15"/>
  <c r="Q25" i="15"/>
  <c r="D11" i="6"/>
  <c r="E11" i="6"/>
  <c r="F11" i="6" s="1"/>
  <c r="C9" i="21"/>
  <c r="B10" i="21"/>
  <c r="B9" i="21"/>
  <c r="B5" i="21"/>
  <c r="B6" i="21"/>
  <c r="B7" i="21"/>
  <c r="B8" i="21"/>
  <c r="F11" i="20"/>
  <c r="J8" i="20"/>
  <c r="J73" i="7"/>
  <c r="B85" i="10"/>
  <c r="C109" i="10" s="1"/>
  <c r="D109" i="10"/>
  <c r="B86" i="10"/>
  <c r="C110" i="10"/>
  <c r="D110" i="10" s="1"/>
  <c r="B87" i="10"/>
  <c r="C111" i="10"/>
  <c r="D111" i="10" s="1"/>
  <c r="B88" i="10"/>
  <c r="C112" i="10"/>
  <c r="D112" i="10"/>
  <c r="C113" i="10"/>
  <c r="D113" i="10" s="1"/>
  <c r="C114" i="10"/>
  <c r="D114" i="10" s="1"/>
  <c r="B91" i="10"/>
  <c r="C115" i="10" s="1"/>
  <c r="D115" i="10" s="1"/>
  <c r="B92" i="10"/>
  <c r="C116" i="10" s="1"/>
  <c r="D116" i="10" s="1"/>
  <c r="B93" i="10"/>
  <c r="C117" i="10" s="1"/>
  <c r="D117" i="10" s="1"/>
  <c r="B94" i="10"/>
  <c r="C118" i="10"/>
  <c r="D118" i="10" s="1"/>
  <c r="B95" i="10"/>
  <c r="C120" i="10"/>
  <c r="D120" i="10"/>
  <c r="B98" i="10"/>
  <c r="C122" i="10" s="1"/>
  <c r="D122" i="10"/>
  <c r="B99" i="10"/>
  <c r="C123" i="10"/>
  <c r="D123" i="10" s="1"/>
  <c r="B100" i="10"/>
  <c r="C124" i="10"/>
  <c r="D124" i="10" s="1"/>
  <c r="B101" i="10"/>
  <c r="C125" i="10"/>
  <c r="D125" i="10"/>
  <c r="B102" i="10"/>
  <c r="C126" i="10" s="1"/>
  <c r="D126" i="10"/>
  <c r="B103" i="10"/>
  <c r="C127" i="10"/>
  <c r="D127" i="10" s="1"/>
  <c r="E25" i="13"/>
  <c r="E28" i="13"/>
  <c r="E29" i="13"/>
  <c r="E30" i="13"/>
  <c r="D31" i="13"/>
  <c r="E38" i="13"/>
  <c r="D39" i="13"/>
  <c r="E39" i="13" s="1"/>
  <c r="C16" i="14"/>
  <c r="C17" i="14"/>
  <c r="C18" i="14"/>
  <c r="F62" i="14"/>
  <c r="G62" i="14"/>
  <c r="H62" i="14" s="1"/>
  <c r="F63" i="14"/>
  <c r="H63" i="14" s="1"/>
  <c r="F64" i="14"/>
  <c r="H64" i="14"/>
  <c r="F65" i="14"/>
  <c r="H65" i="14" s="1"/>
  <c r="F68" i="14"/>
  <c r="G68" i="14"/>
  <c r="H68" i="14"/>
  <c r="F72" i="14"/>
  <c r="H72" i="14"/>
  <c r="F75" i="14"/>
  <c r="H75" i="14"/>
  <c r="F76" i="14"/>
  <c r="H76" i="14"/>
  <c r="F86" i="14"/>
  <c r="E45" i="1"/>
  <c r="E46" i="1"/>
  <c r="E47" i="1"/>
  <c r="E111" i="1"/>
  <c r="E112" i="1"/>
  <c r="E113" i="1"/>
  <c r="E114" i="1"/>
  <c r="E115" i="1"/>
  <c r="E116" i="1"/>
  <c r="E118" i="1"/>
  <c r="E119" i="1"/>
  <c r="E120" i="1"/>
  <c r="E122" i="1"/>
  <c r="E123" i="1"/>
  <c r="E124" i="1"/>
  <c r="E125" i="1"/>
  <c r="G25" i="13"/>
  <c r="G28" i="13"/>
  <c r="G29" i="13"/>
  <c r="G30" i="13"/>
  <c r="F31" i="13"/>
  <c r="G31" i="13" s="1"/>
  <c r="G38" i="13"/>
  <c r="F39" i="13"/>
  <c r="G39" i="13"/>
  <c r="H45" i="1"/>
  <c r="H46" i="1"/>
  <c r="H47" i="1"/>
  <c r="H135" i="1"/>
  <c r="H136" i="1"/>
  <c r="H160" i="1"/>
  <c r="H161" i="1"/>
  <c r="H162" i="1" s="1"/>
  <c r="C85" i="10"/>
  <c r="E109" i="10" s="1"/>
  <c r="F109" i="10"/>
  <c r="C86" i="10"/>
  <c r="E110" i="10"/>
  <c r="F110" i="10" s="1"/>
  <c r="C87" i="10"/>
  <c r="E111" i="10" s="1"/>
  <c r="F111" i="10" s="1"/>
  <c r="C88" i="10"/>
  <c r="E112" i="10" s="1"/>
  <c r="F112" i="10" s="1"/>
  <c r="E113" i="10"/>
  <c r="F113" i="10" s="1"/>
  <c r="E114" i="10"/>
  <c r="F114" i="10" s="1"/>
  <c r="C91" i="10"/>
  <c r="E115" i="10"/>
  <c r="F115" i="10" s="1"/>
  <c r="C92" i="10"/>
  <c r="E116" i="10"/>
  <c r="F116" i="10"/>
  <c r="C93" i="10"/>
  <c r="E117" i="10" s="1"/>
  <c r="F117" i="10"/>
  <c r="C94" i="10"/>
  <c r="E118" i="10"/>
  <c r="F118" i="10" s="1"/>
  <c r="C95" i="10"/>
  <c r="E120" i="10"/>
  <c r="F120" i="10" s="1"/>
  <c r="C98" i="10"/>
  <c r="E122" i="10"/>
  <c r="F122" i="10"/>
  <c r="C99" i="10"/>
  <c r="E123" i="10" s="1"/>
  <c r="F123" i="10"/>
  <c r="C100" i="10"/>
  <c r="E124" i="10"/>
  <c r="F124" i="10" s="1"/>
  <c r="C101" i="10"/>
  <c r="E125" i="10"/>
  <c r="F125" i="10" s="1"/>
  <c r="C102" i="10"/>
  <c r="E126" i="10"/>
  <c r="F126" i="10"/>
  <c r="C103" i="10"/>
  <c r="E127" i="10" s="1"/>
  <c r="F127" i="10"/>
  <c r="I25" i="13"/>
  <c r="I28" i="13"/>
  <c r="I29" i="13"/>
  <c r="I30" i="13"/>
  <c r="H31" i="13"/>
  <c r="I31" i="13"/>
  <c r="I38" i="13"/>
  <c r="H39" i="13"/>
  <c r="I39" i="13" s="1"/>
  <c r="K45" i="1"/>
  <c r="K46" i="1"/>
  <c r="K47" i="1"/>
  <c r="D85" i="10"/>
  <c r="G109" i="10" s="1"/>
  <c r="H109" i="10" s="1"/>
  <c r="D86" i="10"/>
  <c r="G110" i="10" s="1"/>
  <c r="H110" i="10" s="1"/>
  <c r="D87" i="10"/>
  <c r="G111" i="10" s="1"/>
  <c r="H111" i="10"/>
  <c r="D88" i="10"/>
  <c r="G112" i="10"/>
  <c r="H112" i="10" s="1"/>
  <c r="G113" i="10"/>
  <c r="H113" i="10" s="1"/>
  <c r="G114" i="10"/>
  <c r="H114" i="10"/>
  <c r="D91" i="10"/>
  <c r="G115" i="10" s="1"/>
  <c r="H115" i="10"/>
  <c r="D92" i="10"/>
  <c r="G116" i="10"/>
  <c r="H116" i="10" s="1"/>
  <c r="D93" i="10"/>
  <c r="G117" i="10"/>
  <c r="H117" i="10" s="1"/>
  <c r="D94" i="10"/>
  <c r="G118" i="10"/>
  <c r="H118" i="10"/>
  <c r="D95" i="10"/>
  <c r="G120" i="10"/>
  <c r="H120" i="10"/>
  <c r="D98" i="10"/>
  <c r="G122" i="10" s="1"/>
  <c r="H122" i="10" s="1"/>
  <c r="D99" i="10"/>
  <c r="G123" i="10" s="1"/>
  <c r="H123" i="10" s="1"/>
  <c r="D100" i="10"/>
  <c r="G124" i="10"/>
  <c r="H124" i="10" s="1"/>
  <c r="D101" i="10"/>
  <c r="G125" i="10" s="1"/>
  <c r="H125" i="10" s="1"/>
  <c r="D102" i="10"/>
  <c r="G126" i="10" s="1"/>
  <c r="H126" i="10" s="1"/>
  <c r="D103" i="10"/>
  <c r="G127" i="10" s="1"/>
  <c r="H127" i="10" s="1"/>
  <c r="F160" i="1"/>
  <c r="F161" i="1"/>
  <c r="I53" i="11"/>
  <c r="Y20" i="11"/>
  <c r="Y23" i="11"/>
  <c r="C25" i="11"/>
  <c r="X28" i="11"/>
  <c r="Y28" i="11"/>
  <c r="W29" i="11"/>
  <c r="Y30" i="11"/>
  <c r="W31" i="11"/>
  <c r="B37" i="15"/>
  <c r="N45" i="1"/>
  <c r="N46" i="1"/>
  <c r="N47" i="1"/>
  <c r="N129" i="1"/>
  <c r="F18" i="1" s="1"/>
  <c r="E85" i="10"/>
  <c r="I109" i="10"/>
  <c r="J109" i="10" s="1"/>
  <c r="E86" i="10"/>
  <c r="I110" i="10"/>
  <c r="J110" i="10"/>
  <c r="E87" i="10"/>
  <c r="I111" i="10" s="1"/>
  <c r="J111" i="10"/>
  <c r="E88" i="10"/>
  <c r="I112" i="10"/>
  <c r="J112" i="10" s="1"/>
  <c r="I113" i="10"/>
  <c r="J113" i="10"/>
  <c r="I114" i="10"/>
  <c r="J114" i="10" s="1"/>
  <c r="E91" i="10"/>
  <c r="I115" i="10" s="1"/>
  <c r="J115" i="10"/>
  <c r="E92" i="10"/>
  <c r="I116" i="10"/>
  <c r="J116" i="10" s="1"/>
  <c r="E93" i="10"/>
  <c r="I117" i="10" s="1"/>
  <c r="J117" i="10" s="1"/>
  <c r="E94" i="10"/>
  <c r="I118" i="10" s="1"/>
  <c r="J118" i="10" s="1"/>
  <c r="E95" i="10"/>
  <c r="I120" i="10"/>
  <c r="J120" i="10"/>
  <c r="E98" i="10"/>
  <c r="I122" i="10"/>
  <c r="J122" i="10" s="1"/>
  <c r="E99" i="10"/>
  <c r="I123" i="10" s="1"/>
  <c r="J123" i="10" s="1"/>
  <c r="E100" i="10"/>
  <c r="I124" i="10"/>
  <c r="J124" i="10" s="1"/>
  <c r="E101" i="10"/>
  <c r="I125" i="10" s="1"/>
  <c r="J125" i="10" s="1"/>
  <c r="E102" i="10"/>
  <c r="I126" i="10"/>
  <c r="J126" i="10" s="1"/>
  <c r="E103" i="10"/>
  <c r="I127" i="10" s="1"/>
  <c r="J127" i="10" s="1"/>
  <c r="K38" i="13"/>
  <c r="J39" i="13"/>
  <c r="K39" i="13" s="1"/>
  <c r="K40" i="13" s="1"/>
  <c r="E37" i="15"/>
  <c r="L88" i="7"/>
  <c r="M27" i="7"/>
  <c r="M29" i="7"/>
  <c r="M50" i="7"/>
  <c r="M54" i="7"/>
  <c r="M55" i="7"/>
  <c r="M65" i="7"/>
  <c r="M71" i="7"/>
  <c r="M12" i="7"/>
  <c r="M16" i="7"/>
  <c r="L89" i="7"/>
  <c r="L90" i="7"/>
  <c r="L91" i="7"/>
  <c r="I10" i="7"/>
  <c r="C45" i="14"/>
  <c r="C47" i="14" s="1"/>
  <c r="F46" i="14"/>
  <c r="H46" i="14" s="1"/>
  <c r="H48" i="14" s="1"/>
  <c r="C50" i="14"/>
  <c r="C52" i="14" s="1"/>
  <c r="F47" i="14"/>
  <c r="H47" i="14" s="1"/>
  <c r="E47" i="14"/>
  <c r="E46" i="14"/>
  <c r="H8" i="14"/>
  <c r="H7" i="14"/>
  <c r="H6" i="14"/>
  <c r="C18" i="6"/>
  <c r="E18" i="6"/>
  <c r="K25" i="13"/>
  <c r="K28" i="13"/>
  <c r="K30" i="13"/>
  <c r="J31" i="13"/>
  <c r="K31" i="13"/>
  <c r="J19" i="13"/>
  <c r="H19" i="13"/>
  <c r="F19" i="13"/>
  <c r="D19" i="13"/>
  <c r="J11" i="13"/>
  <c r="H11" i="13"/>
  <c r="F11" i="13"/>
  <c r="D11" i="13"/>
  <c r="J9" i="13"/>
  <c r="H9" i="13"/>
  <c r="F9" i="13"/>
  <c r="D9" i="13"/>
  <c r="O53" i="11"/>
  <c r="Y53" i="11" s="1"/>
  <c r="P53" i="11"/>
  <c r="J53" i="11"/>
  <c r="K44" i="11"/>
  <c r="K53" i="11" s="1"/>
  <c r="L53" i="11"/>
  <c r="M53" i="11"/>
  <c r="N44" i="11"/>
  <c r="N53" i="11" s="1"/>
  <c r="E53" i="11"/>
  <c r="F53" i="11"/>
  <c r="G44" i="11"/>
  <c r="G53" i="11" s="1"/>
  <c r="H53" i="11"/>
  <c r="Y52" i="11"/>
  <c r="X52" i="11"/>
  <c r="W52" i="11"/>
  <c r="Y49" i="11"/>
  <c r="X49" i="11"/>
  <c r="W49" i="11"/>
  <c r="Y48" i="11"/>
  <c r="X48" i="11"/>
  <c r="W48" i="11"/>
  <c r="Y47" i="11"/>
  <c r="X47" i="11"/>
  <c r="W47" i="11"/>
  <c r="Y46" i="11"/>
  <c r="X46" i="11"/>
  <c r="W46" i="11"/>
  <c r="Y45" i="11"/>
  <c r="X45" i="11"/>
  <c r="W45" i="11"/>
  <c r="Y43" i="11"/>
  <c r="X43" i="11"/>
  <c r="W43" i="11"/>
  <c r="Y42" i="11"/>
  <c r="X42" i="11"/>
  <c r="W42" i="11"/>
  <c r="Y41" i="11"/>
  <c r="X41" i="11"/>
  <c r="W41" i="11"/>
  <c r="Y38" i="11"/>
  <c r="X38" i="11"/>
  <c r="W38" i="11"/>
  <c r="Y33" i="11"/>
  <c r="X33" i="11"/>
  <c r="W33" i="11"/>
  <c r="Y32" i="11"/>
  <c r="X32" i="11"/>
  <c r="W32" i="11"/>
  <c r="Y31" i="11"/>
  <c r="X30" i="11"/>
  <c r="Y29" i="11"/>
  <c r="Y26" i="11"/>
  <c r="X26" i="11"/>
  <c r="W26" i="11"/>
  <c r="Y25" i="11"/>
  <c r="X25" i="11"/>
  <c r="W25" i="11"/>
  <c r="Y24" i="11"/>
  <c r="W24" i="11"/>
  <c r="C21" i="11"/>
  <c r="Y19" i="11"/>
  <c r="W19" i="11"/>
  <c r="E35" i="10"/>
  <c r="E47" i="10" s="1"/>
  <c r="E46" i="10"/>
  <c r="E67" i="10"/>
  <c r="E73" i="10" s="1"/>
  <c r="E72" i="10"/>
  <c r="E97" i="10"/>
  <c r="D97" i="10"/>
  <c r="C97" i="10"/>
  <c r="D35" i="10"/>
  <c r="D46" i="10"/>
  <c r="D67" i="10"/>
  <c r="D73" i="10" s="1"/>
  <c r="D74" i="10" s="1"/>
  <c r="D72" i="10"/>
  <c r="C35" i="10"/>
  <c r="C46" i="10"/>
  <c r="C67" i="10"/>
  <c r="C72" i="10"/>
  <c r="B35" i="10"/>
  <c r="B46" i="10"/>
  <c r="B47" i="10"/>
  <c r="B67" i="10"/>
  <c r="B73" i="10" s="1"/>
  <c r="B72" i="10"/>
  <c r="G32" i="6"/>
  <c r="G41" i="6"/>
  <c r="F53" i="6"/>
  <c r="F54" i="6"/>
  <c r="E64" i="9"/>
  <c r="E65" i="9"/>
  <c r="I89" i="9"/>
  <c r="J89" i="9" s="1"/>
  <c r="E66" i="9"/>
  <c r="I90" i="9" s="1"/>
  <c r="J90" i="9" s="1"/>
  <c r="E67" i="9"/>
  <c r="I91" i="9"/>
  <c r="J91" i="9" s="1"/>
  <c r="E68" i="9"/>
  <c r="I92" i="9" s="1"/>
  <c r="J92" i="9" s="1"/>
  <c r="E69" i="9"/>
  <c r="I93" i="9"/>
  <c r="J93" i="9" s="1"/>
  <c r="E70" i="9"/>
  <c r="I94" i="9" s="1"/>
  <c r="J94" i="9" s="1"/>
  <c r="E71" i="9"/>
  <c r="I95" i="9"/>
  <c r="J95" i="9" s="1"/>
  <c r="E72" i="9"/>
  <c r="I96" i="9" s="1"/>
  <c r="J96" i="9" s="1"/>
  <c r="E73" i="9"/>
  <c r="I97" i="9"/>
  <c r="J97" i="9" s="1"/>
  <c r="E74" i="9"/>
  <c r="I99" i="9"/>
  <c r="J99" i="9"/>
  <c r="E77" i="9"/>
  <c r="I101" i="9"/>
  <c r="J101" i="9" s="1"/>
  <c r="E78" i="9"/>
  <c r="I102" i="9" s="1"/>
  <c r="J102" i="9"/>
  <c r="E79" i="9"/>
  <c r="I103" i="9"/>
  <c r="J103" i="9" s="1"/>
  <c r="E80" i="9"/>
  <c r="I104" i="9" s="1"/>
  <c r="J104" i="9"/>
  <c r="E81" i="9"/>
  <c r="I105" i="9"/>
  <c r="J105" i="9" s="1"/>
  <c r="E82" i="9"/>
  <c r="I106" i="9" s="1"/>
  <c r="J106" i="9"/>
  <c r="D64" i="9"/>
  <c r="D65" i="9"/>
  <c r="G89" i="9" s="1"/>
  <c r="H89" i="9" s="1"/>
  <c r="H107" i="9" s="1"/>
  <c r="D66" i="9"/>
  <c r="G90" i="9"/>
  <c r="H90" i="9" s="1"/>
  <c r="D67" i="9"/>
  <c r="G91" i="9" s="1"/>
  <c r="H91" i="9" s="1"/>
  <c r="D68" i="9"/>
  <c r="G92" i="9"/>
  <c r="H92" i="9" s="1"/>
  <c r="D69" i="9"/>
  <c r="G93" i="9" s="1"/>
  <c r="H93" i="9" s="1"/>
  <c r="D70" i="9"/>
  <c r="G94" i="9"/>
  <c r="H94" i="9" s="1"/>
  <c r="D71" i="9"/>
  <c r="G95" i="9" s="1"/>
  <c r="H95" i="9" s="1"/>
  <c r="D72" i="9"/>
  <c r="G96" i="9"/>
  <c r="H96" i="9" s="1"/>
  <c r="D73" i="9"/>
  <c r="G97" i="9" s="1"/>
  <c r="H97" i="9" s="1"/>
  <c r="D74" i="9"/>
  <c r="G99" i="9"/>
  <c r="H99" i="9" s="1"/>
  <c r="D77" i="9"/>
  <c r="G101" i="9" s="1"/>
  <c r="H101" i="9" s="1"/>
  <c r="D78" i="9"/>
  <c r="G102" i="9"/>
  <c r="H102" i="9" s="1"/>
  <c r="D79" i="9"/>
  <c r="G103" i="9" s="1"/>
  <c r="H103" i="9" s="1"/>
  <c r="D80" i="9"/>
  <c r="G104" i="9"/>
  <c r="H104" i="9" s="1"/>
  <c r="D81" i="9"/>
  <c r="G105" i="9" s="1"/>
  <c r="H105" i="9" s="1"/>
  <c r="D82" i="9"/>
  <c r="G106" i="9"/>
  <c r="H106" i="9" s="1"/>
  <c r="C64" i="9"/>
  <c r="C65" i="9"/>
  <c r="E89" i="9"/>
  <c r="F89" i="9" s="1"/>
  <c r="C66" i="9"/>
  <c r="E90" i="9" s="1"/>
  <c r="F90" i="9" s="1"/>
  <c r="C67" i="9"/>
  <c r="E91" i="9"/>
  <c r="F91" i="9" s="1"/>
  <c r="C68" i="9"/>
  <c r="E92" i="9" s="1"/>
  <c r="F92" i="9" s="1"/>
  <c r="C69" i="9"/>
  <c r="E93" i="9"/>
  <c r="F93" i="9" s="1"/>
  <c r="C70" i="9"/>
  <c r="E94" i="9" s="1"/>
  <c r="F94" i="9" s="1"/>
  <c r="C71" i="9"/>
  <c r="E95" i="9"/>
  <c r="F95" i="9" s="1"/>
  <c r="C72" i="9"/>
  <c r="E96" i="9" s="1"/>
  <c r="F96" i="9" s="1"/>
  <c r="C73" i="9"/>
  <c r="E97" i="9"/>
  <c r="F97" i="9" s="1"/>
  <c r="C74" i="9"/>
  <c r="C76" i="9" s="1"/>
  <c r="E99" i="9"/>
  <c r="F99" i="9"/>
  <c r="C77" i="9"/>
  <c r="E101" i="9"/>
  <c r="F101" i="9" s="1"/>
  <c r="C78" i="9"/>
  <c r="E102" i="9" s="1"/>
  <c r="F102" i="9"/>
  <c r="C79" i="9"/>
  <c r="E103" i="9"/>
  <c r="F103" i="9" s="1"/>
  <c r="C80" i="9"/>
  <c r="E104" i="9" s="1"/>
  <c r="F104" i="9"/>
  <c r="C81" i="9"/>
  <c r="E105" i="9"/>
  <c r="F105" i="9" s="1"/>
  <c r="C82" i="9"/>
  <c r="E106" i="9" s="1"/>
  <c r="F106" i="9"/>
  <c r="B64" i="9"/>
  <c r="B65" i="9"/>
  <c r="C89" i="9" s="1"/>
  <c r="D89" i="9" s="1"/>
  <c r="B66" i="9"/>
  <c r="C90" i="9"/>
  <c r="D90" i="9" s="1"/>
  <c r="B67" i="9"/>
  <c r="C91" i="9" s="1"/>
  <c r="D91" i="9" s="1"/>
  <c r="B68" i="9"/>
  <c r="C92" i="9"/>
  <c r="D92" i="9" s="1"/>
  <c r="B69" i="9"/>
  <c r="C93" i="9" s="1"/>
  <c r="D93" i="9" s="1"/>
  <c r="B70" i="9"/>
  <c r="C94" i="9"/>
  <c r="D94" i="9" s="1"/>
  <c r="B71" i="9"/>
  <c r="C95" i="9" s="1"/>
  <c r="D95" i="9" s="1"/>
  <c r="B72" i="9"/>
  <c r="C96" i="9"/>
  <c r="D96" i="9" s="1"/>
  <c r="B73" i="9"/>
  <c r="C97" i="9" s="1"/>
  <c r="D97" i="9" s="1"/>
  <c r="B74" i="9"/>
  <c r="C99" i="9"/>
  <c r="D99" i="9" s="1"/>
  <c r="B77" i="9"/>
  <c r="C101" i="9" s="1"/>
  <c r="D101" i="9" s="1"/>
  <c r="B78" i="9"/>
  <c r="C102" i="9"/>
  <c r="D102" i="9" s="1"/>
  <c r="B79" i="9"/>
  <c r="C103" i="9" s="1"/>
  <c r="D103" i="9" s="1"/>
  <c r="B80" i="9"/>
  <c r="C104" i="9"/>
  <c r="D104" i="9" s="1"/>
  <c r="B81" i="9"/>
  <c r="C105" i="9" s="1"/>
  <c r="D105" i="9" s="1"/>
  <c r="B82" i="9"/>
  <c r="C106" i="9"/>
  <c r="D106" i="9" s="1"/>
  <c r="E76" i="9"/>
  <c r="E14" i="9"/>
  <c r="E26" i="9" s="1"/>
  <c r="E25" i="9"/>
  <c r="E46" i="9"/>
  <c r="E51" i="9"/>
  <c r="D14" i="9"/>
  <c r="D26" i="9" s="1"/>
  <c r="D53" i="9" s="1"/>
  <c r="D25" i="9"/>
  <c r="D46" i="9"/>
  <c r="D51" i="9"/>
  <c r="D52" i="9" s="1"/>
  <c r="C14" i="9"/>
  <c r="C25" i="9"/>
  <c r="C26" i="9" s="1"/>
  <c r="C46" i="9"/>
  <c r="C52" i="9" s="1"/>
  <c r="C51" i="9"/>
  <c r="B14" i="9"/>
  <c r="B26" i="9" s="1"/>
  <c r="B25" i="9"/>
  <c r="B46" i="9"/>
  <c r="B51" i="9"/>
  <c r="B14" i="8"/>
  <c r="C14" i="8"/>
  <c r="D14" i="8"/>
  <c r="E14" i="8"/>
  <c r="B25" i="8"/>
  <c r="C25" i="8"/>
  <c r="D25" i="8"/>
  <c r="E25" i="8"/>
  <c r="B26" i="8"/>
  <c r="C26" i="8"/>
  <c r="D26" i="8"/>
  <c r="E26" i="8"/>
  <c r="B46" i="8"/>
  <c r="C46" i="8"/>
  <c r="D46" i="8"/>
  <c r="E46" i="8"/>
  <c r="B51" i="8"/>
  <c r="C51" i="8"/>
  <c r="D51" i="8"/>
  <c r="E51" i="8"/>
  <c r="B52" i="8"/>
  <c r="C52" i="8"/>
  <c r="D52" i="8"/>
  <c r="E52" i="8"/>
  <c r="B53" i="8"/>
  <c r="C53" i="8"/>
  <c r="D53" i="8"/>
  <c r="E53" i="8"/>
  <c r="B64" i="8"/>
  <c r="C64" i="8"/>
  <c r="E88" i="8"/>
  <c r="F88" i="8" s="1"/>
  <c r="D64" i="8"/>
  <c r="E64" i="8"/>
  <c r="B65" i="8"/>
  <c r="C65" i="8"/>
  <c r="E89" i="8"/>
  <c r="F89" i="8" s="1"/>
  <c r="D65" i="8"/>
  <c r="E65" i="8"/>
  <c r="B66" i="8"/>
  <c r="C66" i="8"/>
  <c r="E90" i="8"/>
  <c r="F90" i="8" s="1"/>
  <c r="D66" i="8"/>
  <c r="G90" i="8" s="1"/>
  <c r="H90" i="8" s="1"/>
  <c r="E66" i="8"/>
  <c r="B67" i="8"/>
  <c r="C91" i="8" s="1"/>
  <c r="D91" i="8" s="1"/>
  <c r="C67" i="8"/>
  <c r="E91" i="8"/>
  <c r="F91" i="8" s="1"/>
  <c r="D67" i="8"/>
  <c r="E67" i="8"/>
  <c r="B68" i="8"/>
  <c r="C68" i="8"/>
  <c r="E92" i="8"/>
  <c r="F92" i="8" s="1"/>
  <c r="D68" i="8"/>
  <c r="G92" i="8" s="1"/>
  <c r="H92" i="8" s="1"/>
  <c r="E68" i="8"/>
  <c r="B69" i="8"/>
  <c r="C93" i="8" s="1"/>
  <c r="D93" i="8" s="1"/>
  <c r="C69" i="8"/>
  <c r="E93" i="8"/>
  <c r="F93" i="8" s="1"/>
  <c r="D69" i="8"/>
  <c r="E69" i="8"/>
  <c r="B70" i="8"/>
  <c r="C70" i="8"/>
  <c r="E94" i="8"/>
  <c r="F94" i="8" s="1"/>
  <c r="D70" i="8"/>
  <c r="G94" i="8" s="1"/>
  <c r="H94" i="8" s="1"/>
  <c r="E70" i="8"/>
  <c r="B71" i="8"/>
  <c r="C95" i="8" s="1"/>
  <c r="D95" i="8" s="1"/>
  <c r="C71" i="8"/>
  <c r="E95" i="8"/>
  <c r="F95" i="8" s="1"/>
  <c r="D71" i="8"/>
  <c r="E71" i="8"/>
  <c r="B72" i="8"/>
  <c r="C72" i="8"/>
  <c r="E96" i="8"/>
  <c r="F96" i="8" s="1"/>
  <c r="D72" i="8"/>
  <c r="G96" i="8" s="1"/>
  <c r="H96" i="8" s="1"/>
  <c r="E72" i="8"/>
  <c r="E83" i="8" s="1"/>
  <c r="B73" i="8"/>
  <c r="C97" i="8" s="1"/>
  <c r="D97" i="8" s="1"/>
  <c r="C73" i="8"/>
  <c r="E97" i="8"/>
  <c r="F97" i="8" s="1"/>
  <c r="D73" i="8"/>
  <c r="E73" i="8"/>
  <c r="B74" i="8"/>
  <c r="C74" i="8"/>
  <c r="D74" i="8"/>
  <c r="G98" i="8" s="1"/>
  <c r="H98" i="8" s="1"/>
  <c r="E74" i="8"/>
  <c r="B76" i="8"/>
  <c r="C76" i="8"/>
  <c r="D76" i="8"/>
  <c r="E76" i="8"/>
  <c r="B77" i="8"/>
  <c r="C77" i="8"/>
  <c r="E101" i="8"/>
  <c r="F101" i="8" s="1"/>
  <c r="D77" i="8"/>
  <c r="G101" i="8" s="1"/>
  <c r="H101" i="8" s="1"/>
  <c r="E77" i="8"/>
  <c r="B78" i="8"/>
  <c r="C102" i="8" s="1"/>
  <c r="D102" i="8" s="1"/>
  <c r="C78" i="8"/>
  <c r="E102" i="8"/>
  <c r="F102" i="8" s="1"/>
  <c r="D78" i="8"/>
  <c r="E78" i="8"/>
  <c r="B79" i="8"/>
  <c r="C79" i="8"/>
  <c r="E103" i="8"/>
  <c r="F103" i="8" s="1"/>
  <c r="D79" i="8"/>
  <c r="G103" i="8" s="1"/>
  <c r="H103" i="8" s="1"/>
  <c r="E79" i="8"/>
  <c r="B80" i="8"/>
  <c r="C104" i="8" s="1"/>
  <c r="D104" i="8" s="1"/>
  <c r="C80" i="8"/>
  <c r="E104" i="8"/>
  <c r="F104" i="8" s="1"/>
  <c r="D80" i="8"/>
  <c r="E80" i="8"/>
  <c r="B81" i="8"/>
  <c r="C81" i="8"/>
  <c r="E105" i="8"/>
  <c r="F105" i="8" s="1"/>
  <c r="D81" i="8"/>
  <c r="G105" i="8" s="1"/>
  <c r="H105" i="8" s="1"/>
  <c r="E81" i="8"/>
  <c r="B82" i="8"/>
  <c r="C106" i="8" s="1"/>
  <c r="D106" i="8" s="1"/>
  <c r="C82" i="8"/>
  <c r="E106" i="8"/>
  <c r="F106" i="8" s="1"/>
  <c r="D82" i="8"/>
  <c r="E82" i="8"/>
  <c r="C83" i="8"/>
  <c r="C88" i="8"/>
  <c r="D88" i="8" s="1"/>
  <c r="I88" i="8"/>
  <c r="J88" i="8" s="1"/>
  <c r="G89" i="8"/>
  <c r="H89" i="8" s="1"/>
  <c r="I89" i="8"/>
  <c r="J89" i="8" s="1"/>
  <c r="C90" i="8"/>
  <c r="D90" i="8" s="1"/>
  <c r="I90" i="8"/>
  <c r="J90" i="8" s="1"/>
  <c r="G91" i="8"/>
  <c r="H91" i="8" s="1"/>
  <c r="I91" i="8"/>
  <c r="J91" i="8" s="1"/>
  <c r="C92" i="8"/>
  <c r="D92" i="8" s="1"/>
  <c r="I92" i="8"/>
  <c r="J92" i="8" s="1"/>
  <c r="G93" i="8"/>
  <c r="H93" i="8" s="1"/>
  <c r="I93" i="8"/>
  <c r="J93" i="8" s="1"/>
  <c r="C94" i="8"/>
  <c r="D94" i="8" s="1"/>
  <c r="I94" i="8"/>
  <c r="J94" i="8" s="1"/>
  <c r="G95" i="8"/>
  <c r="H95" i="8" s="1"/>
  <c r="I95" i="8"/>
  <c r="J95" i="8" s="1"/>
  <c r="C96" i="8"/>
  <c r="D96" i="8" s="1"/>
  <c r="I96" i="8"/>
  <c r="J96" i="8" s="1"/>
  <c r="G97" i="8"/>
  <c r="H97" i="8" s="1"/>
  <c r="I97" i="8"/>
  <c r="J97" i="8" s="1"/>
  <c r="C98" i="8"/>
  <c r="D98" i="8" s="1"/>
  <c r="I98" i="8"/>
  <c r="J98" i="8" s="1"/>
  <c r="C99" i="8"/>
  <c r="D99" i="8" s="1"/>
  <c r="E99" i="8"/>
  <c r="F99" i="8" s="1"/>
  <c r="G99" i="8"/>
  <c r="H99" i="8" s="1"/>
  <c r="I99" i="8"/>
  <c r="J99" i="8" s="1"/>
  <c r="G100" i="8"/>
  <c r="H100" i="8" s="1"/>
  <c r="I100" i="8"/>
  <c r="J100" i="8" s="1"/>
  <c r="C101" i="8"/>
  <c r="D101" i="8" s="1"/>
  <c r="I101" i="8"/>
  <c r="J101" i="8" s="1"/>
  <c r="G102" i="8"/>
  <c r="H102" i="8" s="1"/>
  <c r="I102" i="8"/>
  <c r="J102" i="8" s="1"/>
  <c r="C103" i="8"/>
  <c r="D103" i="8" s="1"/>
  <c r="I103" i="8"/>
  <c r="J103" i="8" s="1"/>
  <c r="G104" i="8"/>
  <c r="H104" i="8" s="1"/>
  <c r="I104" i="8"/>
  <c r="J104" i="8" s="1"/>
  <c r="C105" i="8"/>
  <c r="D105" i="8" s="1"/>
  <c r="I105" i="8"/>
  <c r="J105" i="8" s="1"/>
  <c r="G106" i="8"/>
  <c r="H106" i="8" s="1"/>
  <c r="I106" i="8"/>
  <c r="J106" i="8" s="1"/>
  <c r="H141" i="1"/>
  <c r="H142" i="1"/>
  <c r="H147" i="1"/>
  <c r="D12" i="1" s="1"/>
  <c r="L62" i="1"/>
  <c r="N62" i="1" s="1"/>
  <c r="L63" i="1"/>
  <c r="D63" i="1"/>
  <c r="M63" i="1"/>
  <c r="L64" i="1"/>
  <c r="N64" i="1" s="1"/>
  <c r="L65" i="1"/>
  <c r="N65" i="1" s="1"/>
  <c r="L66" i="1"/>
  <c r="N66" i="1" s="1"/>
  <c r="L67" i="1"/>
  <c r="N67" i="1" s="1"/>
  <c r="L68" i="1"/>
  <c r="N68" i="1" s="1"/>
  <c r="L69" i="1"/>
  <c r="N69" i="1" s="1"/>
  <c r="L70" i="1"/>
  <c r="N70" i="1" s="1"/>
  <c r="L71" i="1"/>
  <c r="N71" i="1" s="1"/>
  <c r="L72" i="1"/>
  <c r="N72" i="1" s="1"/>
  <c r="L73" i="1"/>
  <c r="M73" i="1"/>
  <c r="L74" i="1"/>
  <c r="N74" i="1" s="1"/>
  <c r="L80" i="1"/>
  <c r="N80" i="1" s="1"/>
  <c r="L81" i="1"/>
  <c r="N81" i="1" s="1"/>
  <c r="L82" i="1"/>
  <c r="N82" i="1" s="1"/>
  <c r="N83" i="1"/>
  <c r="F17" i="1" s="1"/>
  <c r="L158" i="1"/>
  <c r="L159" i="1"/>
  <c r="L160" i="1"/>
  <c r="L161" i="1"/>
  <c r="L167" i="1"/>
  <c r="F20" i="1" s="1"/>
  <c r="D62" i="1"/>
  <c r="E62" i="1" s="1"/>
  <c r="E63" i="1"/>
  <c r="E64" i="1"/>
  <c r="E65" i="1"/>
  <c r="D66" i="1"/>
  <c r="E66" i="1"/>
  <c r="E67" i="1"/>
  <c r="E68" i="1"/>
  <c r="E69" i="1"/>
  <c r="E70" i="1"/>
  <c r="D71" i="1"/>
  <c r="E71" i="1"/>
  <c r="E72" i="1"/>
  <c r="C92" i="1"/>
  <c r="D73" i="1" s="1"/>
  <c r="E73" i="1"/>
  <c r="E75" i="1" s="1"/>
  <c r="E74" i="1"/>
  <c r="E80" i="1"/>
  <c r="E81" i="1"/>
  <c r="E83" i="1" s="1"/>
  <c r="C17" i="1" s="1"/>
  <c r="E82" i="1"/>
  <c r="E129" i="1"/>
  <c r="C18" i="1" s="1"/>
  <c r="D158" i="1"/>
  <c r="F158" i="1" s="1"/>
  <c r="D159" i="1"/>
  <c r="F159" i="1" s="1"/>
  <c r="F62" i="1"/>
  <c r="H62" i="1" s="1"/>
  <c r="F63" i="1"/>
  <c r="H63" i="1" s="1"/>
  <c r="G63" i="1"/>
  <c r="F64" i="1"/>
  <c r="H64" i="1"/>
  <c r="F65" i="1"/>
  <c r="H65" i="1"/>
  <c r="F66" i="1"/>
  <c r="H66" i="1"/>
  <c r="F67" i="1"/>
  <c r="H67" i="1"/>
  <c r="F68" i="1"/>
  <c r="H68" i="1"/>
  <c r="F69" i="1"/>
  <c r="H69" i="1"/>
  <c r="F70" i="1"/>
  <c r="H70" i="1"/>
  <c r="F71" i="1"/>
  <c r="H71" i="1"/>
  <c r="F72" i="1"/>
  <c r="H72" i="1"/>
  <c r="F73" i="1"/>
  <c r="G73" i="1"/>
  <c r="F74" i="1"/>
  <c r="H74" i="1" s="1"/>
  <c r="F80" i="1"/>
  <c r="H80" i="1"/>
  <c r="F81" i="1"/>
  <c r="H81" i="1"/>
  <c r="F82" i="1"/>
  <c r="H82" i="1"/>
  <c r="H129" i="1"/>
  <c r="D18" i="1"/>
  <c r="H158" i="1"/>
  <c r="H159" i="1"/>
  <c r="I62" i="1"/>
  <c r="K62" i="1"/>
  <c r="I63" i="1"/>
  <c r="K63" i="1" s="1"/>
  <c r="J63" i="1"/>
  <c r="I64" i="1"/>
  <c r="K64" i="1" s="1"/>
  <c r="I65" i="1"/>
  <c r="K65" i="1" s="1"/>
  <c r="I66" i="1"/>
  <c r="K66" i="1" s="1"/>
  <c r="I67" i="1"/>
  <c r="K67" i="1" s="1"/>
  <c r="I68" i="1"/>
  <c r="K68" i="1" s="1"/>
  <c r="I69" i="1"/>
  <c r="K69" i="1" s="1"/>
  <c r="I70" i="1"/>
  <c r="K70" i="1" s="1"/>
  <c r="I71" i="1"/>
  <c r="K71" i="1" s="1"/>
  <c r="I72" i="1"/>
  <c r="K72" i="1" s="1"/>
  <c r="I73" i="1"/>
  <c r="J73" i="1"/>
  <c r="I74" i="1"/>
  <c r="K74" i="1" s="1"/>
  <c r="I80" i="1"/>
  <c r="K80" i="1" s="1"/>
  <c r="K83" i="1" s="1"/>
  <c r="E17" i="1" s="1"/>
  <c r="I81" i="1"/>
  <c r="K81" i="1" s="1"/>
  <c r="I82" i="1"/>
  <c r="K82" i="1" s="1"/>
  <c r="K129" i="1"/>
  <c r="E18" i="1" s="1"/>
  <c r="J158" i="1"/>
  <c r="J159" i="1"/>
  <c r="J160" i="1"/>
  <c r="J161" i="1"/>
  <c r="J167" i="1"/>
  <c r="E20" i="1" s="1"/>
  <c r="L143" i="1"/>
  <c r="J143" i="1"/>
  <c r="F143" i="1"/>
  <c r="H88" i="7"/>
  <c r="I88" i="7" s="1"/>
  <c r="I94" i="7"/>
  <c r="H89" i="7"/>
  <c r="I89" i="7"/>
  <c r="H90" i="7"/>
  <c r="I90" i="7"/>
  <c r="H91" i="7"/>
  <c r="I91" i="7"/>
  <c r="I30" i="7"/>
  <c r="H30" i="7"/>
  <c r="G30" i="7"/>
  <c r="F30" i="7"/>
  <c r="H10" i="7"/>
  <c r="G10" i="7"/>
  <c r="F10" i="7"/>
  <c r="I77" i="5"/>
  <c r="I46" i="5"/>
  <c r="I47" i="5"/>
  <c r="I48" i="5"/>
  <c r="I49" i="5"/>
  <c r="I51" i="5"/>
  <c r="I52" i="5"/>
  <c r="I53" i="5"/>
  <c r="I54" i="5"/>
  <c r="I55" i="5"/>
  <c r="I56" i="5"/>
  <c r="I57" i="5"/>
  <c r="I58" i="5"/>
  <c r="I60" i="5"/>
  <c r="I61" i="5"/>
  <c r="I62" i="5"/>
  <c r="I63" i="5"/>
  <c r="I64" i="5"/>
  <c r="I65" i="5"/>
  <c r="I66" i="5"/>
  <c r="I67" i="5"/>
  <c r="I68" i="5"/>
  <c r="I69" i="5"/>
  <c r="I70" i="5"/>
  <c r="M70" i="5" s="1"/>
  <c r="I71" i="5"/>
  <c r="I72" i="5"/>
  <c r="I73" i="5"/>
  <c r="I74" i="5"/>
  <c r="I75" i="5"/>
  <c r="I76" i="5"/>
  <c r="I34" i="5"/>
  <c r="I35" i="5"/>
  <c r="I39" i="5"/>
  <c r="I37" i="5"/>
  <c r="I41" i="5"/>
  <c r="I42" i="5"/>
  <c r="I40" i="5" s="1"/>
  <c r="I30" i="5" s="1"/>
  <c r="I43" i="5"/>
  <c r="I10" i="5"/>
  <c r="I11" i="5"/>
  <c r="I12" i="5"/>
  <c r="I13" i="5"/>
  <c r="I14" i="5"/>
  <c r="I15" i="5"/>
  <c r="I16" i="5"/>
  <c r="I17" i="5"/>
  <c r="I18" i="5"/>
  <c r="I19" i="5"/>
  <c r="I20" i="5"/>
  <c r="I21" i="5"/>
  <c r="I23" i="5"/>
  <c r="I24" i="5"/>
  <c r="I25" i="5"/>
  <c r="I26" i="5"/>
  <c r="I27" i="5"/>
  <c r="I28" i="5"/>
  <c r="J28" i="5"/>
  <c r="K28" i="5"/>
  <c r="L28" i="5"/>
  <c r="J77" i="5"/>
  <c r="J46" i="5"/>
  <c r="J47" i="5"/>
  <c r="J48" i="5"/>
  <c r="K48" i="5"/>
  <c r="M48" i="5" s="1"/>
  <c r="L48" i="5"/>
  <c r="J49" i="5"/>
  <c r="J51" i="5"/>
  <c r="J52" i="5"/>
  <c r="J53" i="5"/>
  <c r="J54" i="5"/>
  <c r="J55" i="5"/>
  <c r="J56" i="5"/>
  <c r="J57" i="5"/>
  <c r="J58" i="5"/>
  <c r="J50" i="5"/>
  <c r="J60" i="5"/>
  <c r="J61" i="5"/>
  <c r="J62" i="5"/>
  <c r="J63" i="5"/>
  <c r="J64" i="5"/>
  <c r="J65" i="5"/>
  <c r="J66" i="5"/>
  <c r="J67" i="5"/>
  <c r="J68" i="5"/>
  <c r="J69" i="5"/>
  <c r="J70" i="5"/>
  <c r="J71" i="5"/>
  <c r="J72" i="5"/>
  <c r="J73" i="5"/>
  <c r="J74" i="5"/>
  <c r="J75" i="5"/>
  <c r="J76" i="5"/>
  <c r="P32" i="5"/>
  <c r="P31" i="5" s="1"/>
  <c r="P39" i="5"/>
  <c r="P37" i="5" s="1"/>
  <c r="P40" i="5"/>
  <c r="P45" i="5"/>
  <c r="P50" i="5"/>
  <c r="P59" i="5"/>
  <c r="P9" i="5"/>
  <c r="P8" i="5" s="1"/>
  <c r="P22" i="5"/>
  <c r="J32" i="5"/>
  <c r="J34" i="5"/>
  <c r="J35" i="5"/>
  <c r="J39" i="5"/>
  <c r="J41" i="5"/>
  <c r="J42" i="5"/>
  <c r="J43" i="5"/>
  <c r="K43" i="5"/>
  <c r="L43" i="5"/>
  <c r="M43" i="5"/>
  <c r="J10" i="5"/>
  <c r="J11" i="5"/>
  <c r="J12" i="5"/>
  <c r="J13" i="5"/>
  <c r="J14" i="5"/>
  <c r="J15" i="5"/>
  <c r="J16" i="5"/>
  <c r="J17" i="5"/>
  <c r="J18" i="5"/>
  <c r="J19" i="5"/>
  <c r="J20" i="5"/>
  <c r="J21" i="5"/>
  <c r="J23" i="5"/>
  <c r="J24" i="5"/>
  <c r="J25" i="5"/>
  <c r="J26" i="5"/>
  <c r="J27" i="5"/>
  <c r="K77" i="5"/>
  <c r="K46" i="5"/>
  <c r="K47" i="5"/>
  <c r="K49" i="5"/>
  <c r="L49" i="5"/>
  <c r="M49" i="5"/>
  <c r="K51" i="5"/>
  <c r="K52" i="5"/>
  <c r="K53" i="5"/>
  <c r="K54" i="5"/>
  <c r="K55" i="5"/>
  <c r="K56" i="5"/>
  <c r="K57" i="5"/>
  <c r="L57" i="5"/>
  <c r="K58" i="5"/>
  <c r="K60" i="5"/>
  <c r="K61" i="5"/>
  <c r="L61" i="5"/>
  <c r="M61" i="5"/>
  <c r="K62" i="5"/>
  <c r="K63" i="5"/>
  <c r="K64" i="5"/>
  <c r="K65" i="5"/>
  <c r="M65" i="5" s="1"/>
  <c r="L65" i="5"/>
  <c r="K66" i="5"/>
  <c r="K67" i="5"/>
  <c r="K68" i="5"/>
  <c r="K69" i="5"/>
  <c r="L69" i="5"/>
  <c r="M69" i="5"/>
  <c r="K70" i="5"/>
  <c r="K71" i="5"/>
  <c r="K72" i="5"/>
  <c r="K73" i="5"/>
  <c r="M73" i="5" s="1"/>
  <c r="L73" i="5"/>
  <c r="K74" i="5"/>
  <c r="K75" i="5"/>
  <c r="K76" i="5"/>
  <c r="K59" i="5"/>
  <c r="Q32" i="5"/>
  <c r="K32" i="5"/>
  <c r="K34" i="5"/>
  <c r="K35" i="5"/>
  <c r="K39" i="5"/>
  <c r="K37" i="5"/>
  <c r="K41" i="5"/>
  <c r="K42" i="5"/>
  <c r="K40" i="5" s="1"/>
  <c r="K10" i="5"/>
  <c r="M10" i="5" s="1"/>
  <c r="K11" i="5"/>
  <c r="K12" i="5"/>
  <c r="M12" i="5" s="1"/>
  <c r="K13" i="5"/>
  <c r="L13" i="5"/>
  <c r="K14" i="5"/>
  <c r="K15" i="5"/>
  <c r="K16" i="5"/>
  <c r="K17" i="5"/>
  <c r="L17" i="5"/>
  <c r="K18" i="5"/>
  <c r="M18" i="5" s="1"/>
  <c r="K19" i="5"/>
  <c r="K20" i="5"/>
  <c r="M20" i="5" s="1"/>
  <c r="L20" i="5"/>
  <c r="K21" i="5"/>
  <c r="K23" i="5"/>
  <c r="K24" i="5"/>
  <c r="K25" i="5"/>
  <c r="K26" i="5"/>
  <c r="K27" i="5"/>
  <c r="M27" i="5" s="1"/>
  <c r="L77" i="5"/>
  <c r="L46" i="5"/>
  <c r="L47" i="5"/>
  <c r="L45" i="5" s="1"/>
  <c r="L51" i="5"/>
  <c r="L52" i="5"/>
  <c r="L53" i="5"/>
  <c r="L54" i="5"/>
  <c r="L55" i="5"/>
  <c r="M55" i="5" s="1"/>
  <c r="L56" i="5"/>
  <c r="L58" i="5"/>
  <c r="M56" i="5"/>
  <c r="L60" i="5"/>
  <c r="L62" i="5"/>
  <c r="M62" i="5" s="1"/>
  <c r="L63" i="5"/>
  <c r="L64" i="5"/>
  <c r="L59" i="5" s="1"/>
  <c r="L66" i="5"/>
  <c r="L67" i="5"/>
  <c r="L68" i="5"/>
  <c r="L70" i="5"/>
  <c r="L71" i="5"/>
  <c r="L72" i="5"/>
  <c r="M72" i="5" s="1"/>
  <c r="L74" i="5"/>
  <c r="L75" i="5"/>
  <c r="L76" i="5"/>
  <c r="R32" i="5"/>
  <c r="R31" i="5" s="1"/>
  <c r="L34" i="5"/>
  <c r="L35" i="5"/>
  <c r="L39" i="5"/>
  <c r="L37" i="5" s="1"/>
  <c r="L41" i="5"/>
  <c r="L42" i="5"/>
  <c r="L10" i="5"/>
  <c r="L11" i="5"/>
  <c r="L12" i="5"/>
  <c r="L14" i="5"/>
  <c r="L15" i="5"/>
  <c r="L16" i="5"/>
  <c r="L18" i="5"/>
  <c r="L19" i="5"/>
  <c r="L21" i="5"/>
  <c r="M15" i="5"/>
  <c r="L23" i="5"/>
  <c r="L24" i="5"/>
  <c r="L25" i="5"/>
  <c r="L26" i="5"/>
  <c r="L27" i="5"/>
  <c r="R80" i="5"/>
  <c r="L80" i="5"/>
  <c r="O45" i="5"/>
  <c r="O44" i="5" s="1"/>
  <c r="O50" i="5"/>
  <c r="O59" i="5"/>
  <c r="O32" i="5"/>
  <c r="O31" i="5"/>
  <c r="O39" i="5"/>
  <c r="O40" i="5"/>
  <c r="O9" i="5"/>
  <c r="O22" i="5"/>
  <c r="Q45" i="5"/>
  <c r="R45" i="5"/>
  <c r="S45" i="5"/>
  <c r="S44" i="5" s="1"/>
  <c r="Q50" i="5"/>
  <c r="Q44" i="5" s="1"/>
  <c r="Q59" i="5"/>
  <c r="Q31" i="5"/>
  <c r="Q30" i="5" s="1"/>
  <c r="Q39" i="5"/>
  <c r="Q37" i="5" s="1"/>
  <c r="Q40" i="5"/>
  <c r="Q9" i="5"/>
  <c r="Q22" i="5"/>
  <c r="R50" i="5"/>
  <c r="R44" i="5" s="1"/>
  <c r="R78" i="5" s="1"/>
  <c r="R59" i="5"/>
  <c r="R39" i="5"/>
  <c r="R37" i="5"/>
  <c r="R40" i="5"/>
  <c r="R9" i="5"/>
  <c r="R22" i="5"/>
  <c r="S77" i="5"/>
  <c r="S76" i="5"/>
  <c r="S75" i="5"/>
  <c r="S74" i="5"/>
  <c r="M74" i="5"/>
  <c r="S73" i="5"/>
  <c r="S72" i="5"/>
  <c r="S71" i="5"/>
  <c r="S70" i="5"/>
  <c r="S69" i="5"/>
  <c r="S68" i="5"/>
  <c r="M68" i="5"/>
  <c r="S67" i="5"/>
  <c r="S66" i="5"/>
  <c r="M66" i="5"/>
  <c r="S65" i="5"/>
  <c r="S64" i="5"/>
  <c r="S63" i="5"/>
  <c r="S62" i="5"/>
  <c r="S61" i="5"/>
  <c r="S60" i="5"/>
  <c r="M60" i="5"/>
  <c r="S58" i="5"/>
  <c r="S57" i="5"/>
  <c r="S56" i="5"/>
  <c r="S55" i="5"/>
  <c r="S54" i="5"/>
  <c r="S53" i="5"/>
  <c r="S52" i="5"/>
  <c r="S51" i="5"/>
  <c r="S49" i="5"/>
  <c r="S48" i="5"/>
  <c r="S47" i="5"/>
  <c r="S46" i="5"/>
  <c r="S43" i="5"/>
  <c r="S42" i="5"/>
  <c r="S41" i="5"/>
  <c r="S40" i="5"/>
  <c r="S38" i="5"/>
  <c r="M38" i="5"/>
  <c r="S35" i="5"/>
  <c r="M35" i="5"/>
  <c r="S34" i="5"/>
  <c r="G30" i="5"/>
  <c r="F30" i="5"/>
  <c r="E30" i="5"/>
  <c r="D30" i="5"/>
  <c r="S29" i="5"/>
  <c r="M29" i="5"/>
  <c r="S28" i="5"/>
  <c r="S27" i="5"/>
  <c r="S26" i="5"/>
  <c r="S25" i="5"/>
  <c r="S24" i="5"/>
  <c r="S23" i="5"/>
  <c r="S21" i="5"/>
  <c r="S20" i="5"/>
  <c r="S19" i="5"/>
  <c r="S18" i="5"/>
  <c r="S17" i="5"/>
  <c r="S16" i="5"/>
  <c r="M16" i="5"/>
  <c r="S15" i="5"/>
  <c r="S14" i="5"/>
  <c r="S13" i="5"/>
  <c r="S12" i="5"/>
  <c r="S11" i="5"/>
  <c r="S10" i="5"/>
  <c r="S9" i="5"/>
  <c r="G8" i="5"/>
  <c r="F8" i="5"/>
  <c r="E8" i="5"/>
  <c r="D8" i="5"/>
  <c r="Q227" i="4"/>
  <c r="M227" i="4"/>
  <c r="I227" i="4"/>
  <c r="E227" i="4"/>
  <c r="Q226" i="4"/>
  <c r="M226" i="4"/>
  <c r="I226" i="4"/>
  <c r="E226" i="4"/>
  <c r="Q225" i="4"/>
  <c r="M225" i="4"/>
  <c r="I225" i="4"/>
  <c r="E225" i="4"/>
  <c r="T224" i="4"/>
  <c r="S224" i="4"/>
  <c r="R224" i="4"/>
  <c r="Q224" i="4" s="1"/>
  <c r="P224" i="4"/>
  <c r="O224" i="4"/>
  <c r="N224" i="4"/>
  <c r="M224" i="4" s="1"/>
  <c r="L224" i="4"/>
  <c r="K224" i="4"/>
  <c r="J224" i="4"/>
  <c r="I224" i="4" s="1"/>
  <c r="H224" i="4"/>
  <c r="G224" i="4"/>
  <c r="F224" i="4"/>
  <c r="E224" i="4" s="1"/>
  <c r="T223" i="4"/>
  <c r="S223" i="4"/>
  <c r="R223" i="4"/>
  <c r="Q223" i="4" s="1"/>
  <c r="P223" i="4"/>
  <c r="O223" i="4"/>
  <c r="N223" i="4"/>
  <c r="M223" i="4" s="1"/>
  <c r="L223" i="4"/>
  <c r="K223" i="4"/>
  <c r="J223" i="4"/>
  <c r="I223" i="4" s="1"/>
  <c r="H223" i="4"/>
  <c r="G223" i="4"/>
  <c r="F223" i="4"/>
  <c r="E223" i="4" s="1"/>
  <c r="Q222" i="4"/>
  <c r="M222" i="4"/>
  <c r="I222" i="4"/>
  <c r="E222" i="4"/>
  <c r="Q221" i="4"/>
  <c r="M221" i="4"/>
  <c r="I221" i="4"/>
  <c r="E221" i="4"/>
  <c r="Q220" i="4"/>
  <c r="M220" i="4"/>
  <c r="I220" i="4"/>
  <c r="E220" i="4"/>
  <c r="Q219" i="4"/>
  <c r="M219" i="4"/>
  <c r="I219" i="4"/>
  <c r="E219" i="4"/>
  <c r="Q218" i="4"/>
  <c r="M218" i="4"/>
  <c r="I218" i="4"/>
  <c r="E218" i="4"/>
  <c r="Q217" i="4"/>
  <c r="M217" i="4"/>
  <c r="I217" i="4"/>
  <c r="E217" i="4"/>
  <c r="Q216" i="4"/>
  <c r="M216" i="4"/>
  <c r="I216" i="4"/>
  <c r="E216" i="4"/>
  <c r="T215" i="4"/>
  <c r="S215" i="4"/>
  <c r="R215" i="4"/>
  <c r="Q215" i="4" s="1"/>
  <c r="P215" i="4"/>
  <c r="O215" i="4"/>
  <c r="N215" i="4"/>
  <c r="M215" i="4" s="1"/>
  <c r="L215" i="4"/>
  <c r="K215" i="4"/>
  <c r="J215" i="4"/>
  <c r="I215" i="4" s="1"/>
  <c r="H215" i="4"/>
  <c r="G215" i="4"/>
  <c r="F215" i="4"/>
  <c r="E215" i="4" s="1"/>
  <c r="R214" i="4"/>
  <c r="Q214" i="4"/>
  <c r="N214" i="4"/>
  <c r="M214" i="4" s="1"/>
  <c r="J214" i="4"/>
  <c r="I214" i="4"/>
  <c r="F214" i="4"/>
  <c r="E214" i="4" s="1"/>
  <c r="Q213" i="4"/>
  <c r="M213" i="4"/>
  <c r="I213" i="4"/>
  <c r="E213" i="4"/>
  <c r="Q212" i="4"/>
  <c r="M212" i="4"/>
  <c r="I212" i="4"/>
  <c r="E212" i="4"/>
  <c r="Q211" i="4"/>
  <c r="M211" i="4"/>
  <c r="I211" i="4"/>
  <c r="E211" i="4"/>
  <c r="Q210" i="4"/>
  <c r="M210" i="4"/>
  <c r="I210" i="4"/>
  <c r="E210" i="4"/>
  <c r="T209" i="4"/>
  <c r="S209" i="4"/>
  <c r="R209" i="4"/>
  <c r="Q209" i="4" s="1"/>
  <c r="P209" i="4"/>
  <c r="O209" i="4"/>
  <c r="N209" i="4"/>
  <c r="M209" i="4" s="1"/>
  <c r="L209" i="4"/>
  <c r="K209" i="4"/>
  <c r="J209" i="4"/>
  <c r="I209" i="4" s="1"/>
  <c r="H209" i="4"/>
  <c r="G209" i="4"/>
  <c r="F209" i="4"/>
  <c r="E209" i="4" s="1"/>
  <c r="T208" i="4"/>
  <c r="S208" i="4"/>
  <c r="R208" i="4"/>
  <c r="Q208" i="4" s="1"/>
  <c r="P208" i="4"/>
  <c r="O208" i="4"/>
  <c r="N208" i="4"/>
  <c r="M208" i="4" s="1"/>
  <c r="L208" i="4"/>
  <c r="K208" i="4"/>
  <c r="J208" i="4"/>
  <c r="I208" i="4" s="1"/>
  <c r="H208" i="4"/>
  <c r="G208" i="4"/>
  <c r="F208" i="4"/>
  <c r="E208" i="4" s="1"/>
  <c r="Q207" i="4"/>
  <c r="M207" i="4"/>
  <c r="I207" i="4"/>
  <c r="E207" i="4"/>
  <c r="Q206" i="4"/>
  <c r="M206" i="4"/>
  <c r="I206" i="4"/>
  <c r="E206" i="4"/>
  <c r="Q205" i="4"/>
  <c r="M205" i="4"/>
  <c r="I205" i="4"/>
  <c r="E205" i="4"/>
  <c r="Q204" i="4"/>
  <c r="M204" i="4"/>
  <c r="I204" i="4"/>
  <c r="E204" i="4"/>
  <c r="T203" i="4"/>
  <c r="S203" i="4"/>
  <c r="R203" i="4"/>
  <c r="Q203" i="4" s="1"/>
  <c r="P203" i="4"/>
  <c r="O203" i="4"/>
  <c r="N203" i="4"/>
  <c r="M203" i="4" s="1"/>
  <c r="L203" i="4"/>
  <c r="K203" i="4"/>
  <c r="J203" i="4"/>
  <c r="I203" i="4" s="1"/>
  <c r="H203" i="4"/>
  <c r="G203" i="4"/>
  <c r="F203" i="4"/>
  <c r="E203" i="4" s="1"/>
  <c r="T202" i="4"/>
  <c r="S202" i="4"/>
  <c r="R202" i="4"/>
  <c r="Q202" i="4" s="1"/>
  <c r="P202" i="4"/>
  <c r="O202" i="4"/>
  <c r="N202" i="4"/>
  <c r="M202" i="4" s="1"/>
  <c r="L202" i="4"/>
  <c r="K202" i="4"/>
  <c r="J202" i="4"/>
  <c r="I202" i="4" s="1"/>
  <c r="H202" i="4"/>
  <c r="G202" i="4"/>
  <c r="F202" i="4"/>
  <c r="E202" i="4" s="1"/>
  <c r="Q201" i="4"/>
  <c r="M201" i="4"/>
  <c r="I201" i="4"/>
  <c r="E201" i="4"/>
  <c r="Q200" i="4"/>
  <c r="M200" i="4"/>
  <c r="I200" i="4"/>
  <c r="E200" i="4"/>
  <c r="Q199" i="4"/>
  <c r="M199" i="4"/>
  <c r="I199" i="4"/>
  <c r="E199" i="4"/>
  <c r="Q198" i="4"/>
  <c r="M198" i="4"/>
  <c r="I198" i="4"/>
  <c r="E198" i="4"/>
  <c r="Q197" i="4"/>
  <c r="M197" i="4"/>
  <c r="I197" i="4"/>
  <c r="E197" i="4"/>
  <c r="Q196" i="4"/>
  <c r="M196" i="4"/>
  <c r="I196" i="4"/>
  <c r="E196" i="4"/>
  <c r="T195" i="4"/>
  <c r="S195" i="4"/>
  <c r="R195" i="4"/>
  <c r="Q195" i="4" s="1"/>
  <c r="P195" i="4"/>
  <c r="O195" i="4"/>
  <c r="N195" i="4"/>
  <c r="M195" i="4" s="1"/>
  <c r="L195" i="4"/>
  <c r="K195" i="4"/>
  <c r="J195" i="4"/>
  <c r="I195" i="4" s="1"/>
  <c r="H195" i="4"/>
  <c r="G195" i="4"/>
  <c r="F195" i="4"/>
  <c r="E195" i="4" s="1"/>
  <c r="T194" i="4"/>
  <c r="S194" i="4"/>
  <c r="R194" i="4"/>
  <c r="Q194" i="4" s="1"/>
  <c r="P194" i="4"/>
  <c r="O194" i="4"/>
  <c r="N194" i="4"/>
  <c r="M194" i="4" s="1"/>
  <c r="L194" i="4"/>
  <c r="K194" i="4"/>
  <c r="J194" i="4"/>
  <c r="I194" i="4" s="1"/>
  <c r="H194" i="4"/>
  <c r="G194" i="4"/>
  <c r="F194" i="4"/>
  <c r="E194" i="4" s="1"/>
  <c r="Q193" i="4"/>
  <c r="M193" i="4"/>
  <c r="I193" i="4"/>
  <c r="E193" i="4"/>
  <c r="Q192" i="4"/>
  <c r="M192" i="4"/>
  <c r="I192" i="4"/>
  <c r="E192" i="4"/>
  <c r="Q191" i="4"/>
  <c r="M191" i="4"/>
  <c r="I191" i="4"/>
  <c r="E191" i="4"/>
  <c r="Q190" i="4"/>
  <c r="M190" i="4"/>
  <c r="I190" i="4"/>
  <c r="E190" i="4"/>
  <c r="T189" i="4"/>
  <c r="S189" i="4"/>
  <c r="R189" i="4"/>
  <c r="Q189" i="4" s="1"/>
  <c r="P189" i="4"/>
  <c r="O189" i="4"/>
  <c r="N189" i="4"/>
  <c r="M189" i="4" s="1"/>
  <c r="L189" i="4"/>
  <c r="K189" i="4"/>
  <c r="J189" i="4"/>
  <c r="I189" i="4" s="1"/>
  <c r="H189" i="4"/>
  <c r="G189" i="4"/>
  <c r="F189" i="4"/>
  <c r="E189" i="4" s="1"/>
  <c r="T188" i="4"/>
  <c r="S188" i="4"/>
  <c r="R188" i="4"/>
  <c r="Q188" i="4" s="1"/>
  <c r="P188" i="4"/>
  <c r="O188" i="4"/>
  <c r="N188" i="4"/>
  <c r="M188" i="4" s="1"/>
  <c r="L188" i="4"/>
  <c r="K188" i="4"/>
  <c r="J188" i="4"/>
  <c r="I188" i="4" s="1"/>
  <c r="H188" i="4"/>
  <c r="G188" i="4"/>
  <c r="F188" i="4"/>
  <c r="E188" i="4" s="1"/>
  <c r="Q187" i="4"/>
  <c r="M187" i="4"/>
  <c r="I187" i="4"/>
  <c r="E187" i="4"/>
  <c r="Q186" i="4"/>
  <c r="M186" i="4"/>
  <c r="I186" i="4"/>
  <c r="E186" i="4"/>
  <c r="Q185" i="4"/>
  <c r="M185" i="4"/>
  <c r="I185" i="4"/>
  <c r="E185" i="4"/>
  <c r="Q184" i="4"/>
  <c r="M184" i="4"/>
  <c r="I184" i="4"/>
  <c r="E184" i="4"/>
  <c r="Q183" i="4"/>
  <c r="M183" i="4"/>
  <c r="I183" i="4"/>
  <c r="E183" i="4"/>
  <c r="Q182" i="4"/>
  <c r="M182" i="4"/>
  <c r="I182" i="4"/>
  <c r="E182" i="4"/>
  <c r="Q181" i="4"/>
  <c r="M181" i="4"/>
  <c r="I181" i="4"/>
  <c r="E181" i="4"/>
  <c r="Q180" i="4"/>
  <c r="M180" i="4"/>
  <c r="I180" i="4"/>
  <c r="E180" i="4"/>
  <c r="Q179" i="4"/>
  <c r="M179" i="4"/>
  <c r="I179" i="4"/>
  <c r="E179" i="4"/>
  <c r="Q178" i="4"/>
  <c r="M178" i="4"/>
  <c r="I178" i="4"/>
  <c r="E178" i="4"/>
  <c r="Q177" i="4"/>
  <c r="M177" i="4"/>
  <c r="I177" i="4"/>
  <c r="E177" i="4"/>
  <c r="Q176" i="4"/>
  <c r="M176" i="4"/>
  <c r="I176" i="4"/>
  <c r="E176" i="4"/>
  <c r="Q175" i="4"/>
  <c r="M175" i="4"/>
  <c r="I175" i="4"/>
  <c r="E175" i="4"/>
  <c r="T174" i="4"/>
  <c r="S174" i="4"/>
  <c r="R174" i="4"/>
  <c r="Q174" i="4" s="1"/>
  <c r="P174" i="4"/>
  <c r="O174" i="4"/>
  <c r="N174" i="4"/>
  <c r="M174" i="4" s="1"/>
  <c r="L174" i="4"/>
  <c r="K174" i="4"/>
  <c r="J174" i="4"/>
  <c r="I174" i="4" s="1"/>
  <c r="H174" i="4"/>
  <c r="G174" i="4"/>
  <c r="F174" i="4"/>
  <c r="E174" i="4" s="1"/>
  <c r="T173" i="4"/>
  <c r="S173" i="4"/>
  <c r="R173" i="4"/>
  <c r="Q173" i="4" s="1"/>
  <c r="P173" i="4"/>
  <c r="O173" i="4"/>
  <c r="N173" i="4"/>
  <c r="M173" i="4" s="1"/>
  <c r="L173" i="4"/>
  <c r="K173" i="4"/>
  <c r="J173" i="4"/>
  <c r="I173" i="4" s="1"/>
  <c r="H173" i="4"/>
  <c r="G173" i="4"/>
  <c r="F173" i="4"/>
  <c r="E173" i="4" s="1"/>
  <c r="Q172" i="4"/>
  <c r="M172" i="4"/>
  <c r="I172" i="4"/>
  <c r="E172" i="4"/>
  <c r="Q171" i="4"/>
  <c r="M171" i="4"/>
  <c r="I171" i="4"/>
  <c r="E171" i="4"/>
  <c r="Q170" i="4"/>
  <c r="M170" i="4"/>
  <c r="I170" i="4"/>
  <c r="E170" i="4"/>
  <c r="Q169" i="4"/>
  <c r="M169" i="4"/>
  <c r="I169" i="4"/>
  <c r="E169" i="4"/>
  <c r="Q168" i="4"/>
  <c r="M168" i="4"/>
  <c r="I168" i="4"/>
  <c r="E168" i="4"/>
  <c r="Q167" i="4"/>
  <c r="M167" i="4"/>
  <c r="I167" i="4"/>
  <c r="E167" i="4"/>
  <c r="T166" i="4"/>
  <c r="S166" i="4"/>
  <c r="R166" i="4"/>
  <c r="Q166" i="4" s="1"/>
  <c r="P166" i="4"/>
  <c r="O166" i="4"/>
  <c r="N166" i="4"/>
  <c r="M166" i="4" s="1"/>
  <c r="L166" i="4"/>
  <c r="K166" i="4"/>
  <c r="J166" i="4"/>
  <c r="I166" i="4" s="1"/>
  <c r="H166" i="4"/>
  <c r="G166" i="4"/>
  <c r="F166" i="4"/>
  <c r="E166" i="4" s="1"/>
  <c r="T165" i="4"/>
  <c r="S165" i="4"/>
  <c r="R165" i="4"/>
  <c r="Q165" i="4" s="1"/>
  <c r="P165" i="4"/>
  <c r="O165" i="4"/>
  <c r="N165" i="4"/>
  <c r="M165" i="4" s="1"/>
  <c r="L165" i="4"/>
  <c r="K165" i="4"/>
  <c r="J165" i="4"/>
  <c r="I165" i="4" s="1"/>
  <c r="H165" i="4"/>
  <c r="G165" i="4"/>
  <c r="F165" i="4"/>
  <c r="E165" i="4" s="1"/>
  <c r="Q164" i="4"/>
  <c r="M164" i="4"/>
  <c r="I164" i="4"/>
  <c r="E164" i="4"/>
  <c r="Q163" i="4"/>
  <c r="M163" i="4"/>
  <c r="I163" i="4"/>
  <c r="E163" i="4"/>
  <c r="Q162" i="4"/>
  <c r="M162" i="4"/>
  <c r="I162" i="4"/>
  <c r="E162" i="4"/>
  <c r="Q161" i="4"/>
  <c r="M161" i="4"/>
  <c r="I161" i="4"/>
  <c r="E161" i="4"/>
  <c r="Q160" i="4"/>
  <c r="M160" i="4"/>
  <c r="I160" i="4"/>
  <c r="E160" i="4"/>
  <c r="Q159" i="4"/>
  <c r="M159" i="4"/>
  <c r="I159" i="4"/>
  <c r="E159" i="4"/>
  <c r="Q158" i="4"/>
  <c r="M158" i="4"/>
  <c r="I158" i="4"/>
  <c r="E158" i="4"/>
  <c r="Q157" i="4"/>
  <c r="M157" i="4"/>
  <c r="I157" i="4"/>
  <c r="E157" i="4"/>
  <c r="T156" i="4"/>
  <c r="S156" i="4"/>
  <c r="R156" i="4"/>
  <c r="Q156" i="4" s="1"/>
  <c r="P156" i="4"/>
  <c r="O156" i="4"/>
  <c r="N156" i="4"/>
  <c r="M156" i="4" s="1"/>
  <c r="L156" i="4"/>
  <c r="K156" i="4"/>
  <c r="J156" i="4"/>
  <c r="I156" i="4" s="1"/>
  <c r="H156" i="4"/>
  <c r="G156" i="4"/>
  <c r="F156" i="4"/>
  <c r="E156" i="4" s="1"/>
  <c r="T155" i="4"/>
  <c r="S155" i="4"/>
  <c r="R155" i="4"/>
  <c r="Q155" i="4" s="1"/>
  <c r="P155" i="4"/>
  <c r="O155" i="4"/>
  <c r="N155" i="4"/>
  <c r="M155" i="4" s="1"/>
  <c r="L155" i="4"/>
  <c r="K155" i="4"/>
  <c r="J155" i="4"/>
  <c r="I155" i="4" s="1"/>
  <c r="H155" i="4"/>
  <c r="G155" i="4"/>
  <c r="F155" i="4"/>
  <c r="E155" i="4" s="1"/>
  <c r="Q154" i="4"/>
  <c r="M154" i="4"/>
  <c r="I154" i="4"/>
  <c r="E154" i="4"/>
  <c r="Q153" i="4"/>
  <c r="M153" i="4"/>
  <c r="I153" i="4"/>
  <c r="E153" i="4"/>
  <c r="Q152" i="4"/>
  <c r="M152" i="4"/>
  <c r="I152" i="4"/>
  <c r="E152" i="4"/>
  <c r="T151" i="4"/>
  <c r="S151" i="4"/>
  <c r="R151" i="4"/>
  <c r="Q151" i="4" s="1"/>
  <c r="P151" i="4"/>
  <c r="O151" i="4"/>
  <c r="N151" i="4"/>
  <c r="M151" i="4" s="1"/>
  <c r="L151" i="4"/>
  <c r="K151" i="4"/>
  <c r="J151" i="4"/>
  <c r="I151" i="4" s="1"/>
  <c r="H151" i="4"/>
  <c r="G151" i="4"/>
  <c r="F151" i="4"/>
  <c r="E151" i="4" s="1"/>
  <c r="T150" i="4"/>
  <c r="S150" i="4"/>
  <c r="R150" i="4"/>
  <c r="Q150" i="4" s="1"/>
  <c r="P150" i="4"/>
  <c r="O150" i="4"/>
  <c r="N150" i="4"/>
  <c r="M150" i="4" s="1"/>
  <c r="L150" i="4"/>
  <c r="K150" i="4"/>
  <c r="J150" i="4"/>
  <c r="I150" i="4" s="1"/>
  <c r="H150" i="4"/>
  <c r="G150" i="4"/>
  <c r="F150" i="4"/>
  <c r="E150" i="4" s="1"/>
  <c r="Q149" i="4"/>
  <c r="M149" i="4"/>
  <c r="I149" i="4"/>
  <c r="E149" i="4"/>
  <c r="Q148" i="4"/>
  <c r="M148" i="4"/>
  <c r="I148" i="4"/>
  <c r="E148" i="4"/>
  <c r="Q147" i="4"/>
  <c r="M147" i="4"/>
  <c r="I147" i="4"/>
  <c r="E147" i="4"/>
  <c r="Q146" i="4"/>
  <c r="M146" i="4"/>
  <c r="I146" i="4"/>
  <c r="E146" i="4"/>
  <c r="Q145" i="4"/>
  <c r="M145" i="4"/>
  <c r="I145" i="4"/>
  <c r="E145" i="4"/>
  <c r="Q144" i="4"/>
  <c r="M144" i="4"/>
  <c r="I144" i="4"/>
  <c r="E144" i="4"/>
  <c r="Q143" i="4"/>
  <c r="M143" i="4"/>
  <c r="I143" i="4"/>
  <c r="E143" i="4"/>
  <c r="T142" i="4"/>
  <c r="S142" i="4"/>
  <c r="R142" i="4"/>
  <c r="Q142" i="4" s="1"/>
  <c r="P142" i="4"/>
  <c r="O142" i="4"/>
  <c r="N142" i="4"/>
  <c r="M142" i="4" s="1"/>
  <c r="L142" i="4"/>
  <c r="K142" i="4"/>
  <c r="J142" i="4"/>
  <c r="I142" i="4" s="1"/>
  <c r="H142" i="4"/>
  <c r="G142" i="4"/>
  <c r="F142" i="4"/>
  <c r="E142" i="4" s="1"/>
  <c r="T141" i="4"/>
  <c r="S141" i="4"/>
  <c r="R141" i="4"/>
  <c r="Q141" i="4" s="1"/>
  <c r="P141" i="4"/>
  <c r="O141" i="4"/>
  <c r="N141" i="4"/>
  <c r="M141" i="4" s="1"/>
  <c r="L141" i="4"/>
  <c r="K141" i="4"/>
  <c r="J141" i="4"/>
  <c r="I141" i="4" s="1"/>
  <c r="H141" i="4"/>
  <c r="G141" i="4"/>
  <c r="F141" i="4"/>
  <c r="E141" i="4" s="1"/>
  <c r="Q140" i="4"/>
  <c r="M140" i="4"/>
  <c r="I140" i="4"/>
  <c r="E140" i="4"/>
  <c r="Q139" i="4"/>
  <c r="M139" i="4"/>
  <c r="I139" i="4"/>
  <c r="E139" i="4"/>
  <c r="Q138" i="4"/>
  <c r="M138" i="4"/>
  <c r="I138" i="4"/>
  <c r="E138" i="4"/>
  <c r="Q137" i="4"/>
  <c r="M137" i="4"/>
  <c r="I137" i="4"/>
  <c r="E137" i="4"/>
  <c r="Q136" i="4"/>
  <c r="M136" i="4"/>
  <c r="I136" i="4"/>
  <c r="E136" i="4"/>
  <c r="Q135" i="4"/>
  <c r="M135" i="4"/>
  <c r="I135" i="4"/>
  <c r="E135" i="4"/>
  <c r="Q134" i="4"/>
  <c r="M134" i="4"/>
  <c r="I134" i="4"/>
  <c r="E134" i="4"/>
  <c r="Q133" i="4"/>
  <c r="M133" i="4"/>
  <c r="I133" i="4"/>
  <c r="E133" i="4"/>
  <c r="Q132" i="4"/>
  <c r="M132" i="4"/>
  <c r="I132" i="4"/>
  <c r="E132" i="4"/>
  <c r="Q131" i="4"/>
  <c r="M131" i="4"/>
  <c r="I131" i="4"/>
  <c r="E131" i="4"/>
  <c r="T130" i="4"/>
  <c r="S130" i="4"/>
  <c r="R130" i="4"/>
  <c r="Q130" i="4" s="1"/>
  <c r="P130" i="4"/>
  <c r="O130" i="4"/>
  <c r="N130" i="4"/>
  <c r="M130" i="4" s="1"/>
  <c r="L130" i="4"/>
  <c r="K130" i="4"/>
  <c r="J130" i="4"/>
  <c r="I130" i="4" s="1"/>
  <c r="H130" i="4"/>
  <c r="G130" i="4"/>
  <c r="F130" i="4"/>
  <c r="E130" i="4" s="1"/>
  <c r="T129" i="4"/>
  <c r="S129" i="4"/>
  <c r="R129" i="4"/>
  <c r="Q129" i="4" s="1"/>
  <c r="P129" i="4"/>
  <c r="O129" i="4"/>
  <c r="N129" i="4"/>
  <c r="M129" i="4" s="1"/>
  <c r="L129" i="4"/>
  <c r="K129" i="4"/>
  <c r="J129" i="4"/>
  <c r="I129" i="4" s="1"/>
  <c r="H129" i="4"/>
  <c r="G129" i="4"/>
  <c r="F129" i="4"/>
  <c r="E129" i="4" s="1"/>
  <c r="T128" i="4"/>
  <c r="S128" i="4"/>
  <c r="R128" i="4"/>
  <c r="Q128" i="4" s="1"/>
  <c r="P128" i="4"/>
  <c r="O128" i="4"/>
  <c r="N128" i="4"/>
  <c r="M128" i="4" s="1"/>
  <c r="L128" i="4"/>
  <c r="K128" i="4"/>
  <c r="J128" i="4"/>
  <c r="I128" i="4" s="1"/>
  <c r="H128" i="4"/>
  <c r="G128" i="4"/>
  <c r="F128" i="4"/>
  <c r="E128" i="4" s="1"/>
  <c r="Q127" i="4"/>
  <c r="M127" i="4"/>
  <c r="I127" i="4"/>
  <c r="E127" i="4"/>
  <c r="T126" i="4"/>
  <c r="S126" i="4"/>
  <c r="R126" i="4"/>
  <c r="Q126" i="4" s="1"/>
  <c r="P126" i="4"/>
  <c r="O126" i="4"/>
  <c r="N126" i="4"/>
  <c r="M126" i="4" s="1"/>
  <c r="L126" i="4"/>
  <c r="K126" i="4"/>
  <c r="J126" i="4"/>
  <c r="I126" i="4" s="1"/>
  <c r="H126" i="4"/>
  <c r="G126" i="4"/>
  <c r="F126" i="4"/>
  <c r="E126" i="4" s="1"/>
  <c r="T125" i="4"/>
  <c r="S125" i="4"/>
  <c r="R125" i="4"/>
  <c r="Q125" i="4" s="1"/>
  <c r="P125" i="4"/>
  <c r="O125" i="4"/>
  <c r="N125" i="4"/>
  <c r="M125" i="4" s="1"/>
  <c r="L125" i="4"/>
  <c r="K125" i="4"/>
  <c r="J125" i="4"/>
  <c r="I125" i="4" s="1"/>
  <c r="H125" i="4"/>
  <c r="G125" i="4"/>
  <c r="F125" i="4"/>
  <c r="E125" i="4" s="1"/>
  <c r="Q124" i="4"/>
  <c r="M124" i="4"/>
  <c r="I124" i="4"/>
  <c r="E124" i="4"/>
  <c r="Q123" i="4"/>
  <c r="M123" i="4"/>
  <c r="I123" i="4"/>
  <c r="E123" i="4"/>
  <c r="Q122" i="4"/>
  <c r="M122" i="4"/>
  <c r="I122" i="4"/>
  <c r="E122" i="4"/>
  <c r="Q121" i="4"/>
  <c r="M121" i="4"/>
  <c r="I121" i="4"/>
  <c r="E121" i="4"/>
  <c r="R120" i="4"/>
  <c r="Q120" i="4" s="1"/>
  <c r="N120" i="4"/>
  <c r="J120" i="4"/>
  <c r="I120" i="4" s="1"/>
  <c r="F120" i="4"/>
  <c r="Q119" i="4"/>
  <c r="M119" i="4"/>
  <c r="I119" i="4"/>
  <c r="E119" i="4"/>
  <c r="T118" i="4"/>
  <c r="S118" i="4"/>
  <c r="R118" i="4"/>
  <c r="Q118" i="4" s="1"/>
  <c r="P118" i="4"/>
  <c r="O118" i="4"/>
  <c r="N118" i="4"/>
  <c r="M118" i="4" s="1"/>
  <c r="L118" i="4"/>
  <c r="K118" i="4"/>
  <c r="J118" i="4"/>
  <c r="I118" i="4" s="1"/>
  <c r="H118" i="4"/>
  <c r="G118" i="4"/>
  <c r="F118" i="4"/>
  <c r="E118" i="4" s="1"/>
  <c r="T117" i="4"/>
  <c r="S117" i="4"/>
  <c r="R117" i="4"/>
  <c r="Q117" i="4" s="1"/>
  <c r="P117" i="4"/>
  <c r="O117" i="4"/>
  <c r="N117" i="4"/>
  <c r="M117" i="4" s="1"/>
  <c r="L117" i="4"/>
  <c r="K117" i="4"/>
  <c r="J117" i="4"/>
  <c r="I117" i="4" s="1"/>
  <c r="H117" i="4"/>
  <c r="G117" i="4"/>
  <c r="F117" i="4"/>
  <c r="E117" i="4" s="1"/>
  <c r="Q116" i="4"/>
  <c r="M116" i="4"/>
  <c r="I116" i="4"/>
  <c r="E116" i="4"/>
  <c r="Q115" i="4"/>
  <c r="M115" i="4"/>
  <c r="I115" i="4"/>
  <c r="E115" i="4"/>
  <c r="Q114" i="4"/>
  <c r="M114" i="4"/>
  <c r="I114" i="4"/>
  <c r="E114" i="4"/>
  <c r="Q113" i="4"/>
  <c r="M113" i="4"/>
  <c r="I113" i="4"/>
  <c r="E113" i="4"/>
  <c r="Q112" i="4"/>
  <c r="M112" i="4"/>
  <c r="I112" i="4"/>
  <c r="E112" i="4"/>
  <c r="Q111" i="4"/>
  <c r="M111" i="4"/>
  <c r="I111" i="4"/>
  <c r="E111" i="4"/>
  <c r="Q110" i="4"/>
  <c r="M110" i="4"/>
  <c r="I110" i="4"/>
  <c r="E110" i="4"/>
  <c r="Q109" i="4"/>
  <c r="M109" i="4"/>
  <c r="I109" i="4"/>
  <c r="E109" i="4"/>
  <c r="Q108" i="4"/>
  <c r="M108" i="4"/>
  <c r="I108" i="4"/>
  <c r="E108" i="4"/>
  <c r="T107" i="4"/>
  <c r="S107" i="4"/>
  <c r="R107" i="4"/>
  <c r="Q107" i="4" s="1"/>
  <c r="P107" i="4"/>
  <c r="O107" i="4"/>
  <c r="N107" i="4"/>
  <c r="M107" i="4" s="1"/>
  <c r="L107" i="4"/>
  <c r="K107" i="4"/>
  <c r="J107" i="4"/>
  <c r="I107" i="4" s="1"/>
  <c r="H107" i="4"/>
  <c r="G107" i="4"/>
  <c r="F107" i="4"/>
  <c r="E107" i="4" s="1"/>
  <c r="T106" i="4"/>
  <c r="S106" i="4"/>
  <c r="R106" i="4"/>
  <c r="Q106" i="4" s="1"/>
  <c r="P106" i="4"/>
  <c r="O106" i="4"/>
  <c r="N106" i="4"/>
  <c r="M106" i="4" s="1"/>
  <c r="L106" i="4"/>
  <c r="K106" i="4"/>
  <c r="J106" i="4"/>
  <c r="I106" i="4" s="1"/>
  <c r="H106" i="4"/>
  <c r="G106" i="4"/>
  <c r="F106" i="4"/>
  <c r="E106" i="4" s="1"/>
  <c r="Q105" i="4"/>
  <c r="M105" i="4"/>
  <c r="I105" i="4"/>
  <c r="E105" i="4"/>
  <c r="Q104" i="4"/>
  <c r="M104" i="4"/>
  <c r="I104" i="4"/>
  <c r="E104" i="4"/>
  <c r="Q103" i="4"/>
  <c r="M103" i="4"/>
  <c r="I103" i="4"/>
  <c r="E103" i="4"/>
  <c r="Q102" i="4"/>
  <c r="M102" i="4"/>
  <c r="I102" i="4"/>
  <c r="E102" i="4"/>
  <c r="Q101" i="4"/>
  <c r="M101" i="4"/>
  <c r="I101" i="4"/>
  <c r="E101" i="4"/>
  <c r="Q100" i="4"/>
  <c r="M100" i="4"/>
  <c r="I100" i="4"/>
  <c r="E100" i="4"/>
  <c r="Q99" i="4"/>
  <c r="M99" i="4"/>
  <c r="I99" i="4"/>
  <c r="E99" i="4"/>
  <c r="Q98" i="4"/>
  <c r="M98" i="4"/>
  <c r="I98" i="4"/>
  <c r="E98" i="4"/>
  <c r="Q97" i="4"/>
  <c r="M97" i="4"/>
  <c r="I97" i="4"/>
  <c r="E97" i="4"/>
  <c r="T96" i="4"/>
  <c r="S96" i="4"/>
  <c r="R96" i="4"/>
  <c r="Q96" i="4" s="1"/>
  <c r="P96" i="4"/>
  <c r="O96" i="4"/>
  <c r="N96" i="4"/>
  <c r="M96" i="4" s="1"/>
  <c r="L96" i="4"/>
  <c r="K96" i="4"/>
  <c r="J96" i="4"/>
  <c r="I96" i="4" s="1"/>
  <c r="H96" i="4"/>
  <c r="G96" i="4"/>
  <c r="F96" i="4"/>
  <c r="E96" i="4" s="1"/>
  <c r="T95" i="4"/>
  <c r="S95" i="4"/>
  <c r="R95" i="4"/>
  <c r="Q95" i="4" s="1"/>
  <c r="P95" i="4"/>
  <c r="O95" i="4"/>
  <c r="N95" i="4"/>
  <c r="M95" i="4" s="1"/>
  <c r="L95" i="4"/>
  <c r="K95" i="4"/>
  <c r="J95" i="4"/>
  <c r="I95" i="4" s="1"/>
  <c r="H95" i="4"/>
  <c r="G95" i="4"/>
  <c r="F95" i="4"/>
  <c r="E95" i="4" s="1"/>
  <c r="Q94" i="4"/>
  <c r="M94" i="4"/>
  <c r="I94" i="4"/>
  <c r="E94" i="4"/>
  <c r="Q93" i="4"/>
  <c r="M93" i="4"/>
  <c r="I93" i="4"/>
  <c r="E93" i="4"/>
  <c r="Q92" i="4"/>
  <c r="M92" i="4"/>
  <c r="I92" i="4"/>
  <c r="E92" i="4"/>
  <c r="Q91" i="4"/>
  <c r="M91" i="4"/>
  <c r="I91" i="4"/>
  <c r="E91" i="4"/>
  <c r="Q90" i="4"/>
  <c r="M90" i="4"/>
  <c r="I90" i="4"/>
  <c r="E90" i="4"/>
  <c r="Q89" i="4"/>
  <c r="M89" i="4"/>
  <c r="I89" i="4"/>
  <c r="E89" i="4"/>
  <c r="Q88" i="4"/>
  <c r="M88" i="4"/>
  <c r="I88" i="4"/>
  <c r="E88" i="4"/>
  <c r="Q87" i="4"/>
  <c r="M87" i="4"/>
  <c r="I87" i="4"/>
  <c r="E87" i="4"/>
  <c r="T86" i="4"/>
  <c r="S86" i="4"/>
  <c r="R86" i="4"/>
  <c r="Q86" i="4" s="1"/>
  <c r="P86" i="4"/>
  <c r="O86" i="4"/>
  <c r="N86" i="4"/>
  <c r="M86" i="4" s="1"/>
  <c r="L86" i="4"/>
  <c r="K86" i="4"/>
  <c r="J86" i="4"/>
  <c r="I86" i="4" s="1"/>
  <c r="H86" i="4"/>
  <c r="G86" i="4"/>
  <c r="F86" i="4"/>
  <c r="E86" i="4" s="1"/>
  <c r="T85" i="4"/>
  <c r="S85" i="4"/>
  <c r="R85" i="4"/>
  <c r="Q85" i="4" s="1"/>
  <c r="P85" i="4"/>
  <c r="O85" i="4"/>
  <c r="N85" i="4"/>
  <c r="M85" i="4" s="1"/>
  <c r="L85" i="4"/>
  <c r="K85" i="4"/>
  <c r="J85" i="4"/>
  <c r="I85" i="4" s="1"/>
  <c r="H85" i="4"/>
  <c r="G85" i="4"/>
  <c r="F85" i="4"/>
  <c r="E85" i="4" s="1"/>
  <c r="Q84" i="4"/>
  <c r="M84" i="4"/>
  <c r="I84" i="4"/>
  <c r="E84" i="4"/>
  <c r="Q83" i="4"/>
  <c r="M83" i="4"/>
  <c r="I83" i="4"/>
  <c r="E83" i="4"/>
  <c r="Q82" i="4"/>
  <c r="M82" i="4"/>
  <c r="I82" i="4"/>
  <c r="E82" i="4"/>
  <c r="Q81" i="4"/>
  <c r="M81" i="4"/>
  <c r="I81" i="4"/>
  <c r="E81" i="4"/>
  <c r="Q80" i="4"/>
  <c r="M80" i="4"/>
  <c r="I80" i="4"/>
  <c r="E80" i="4"/>
  <c r="Q79" i="4"/>
  <c r="M79" i="4"/>
  <c r="I79" i="4"/>
  <c r="E79" i="4"/>
  <c r="T78" i="4"/>
  <c r="S78" i="4"/>
  <c r="R78" i="4"/>
  <c r="Q78" i="4" s="1"/>
  <c r="P78" i="4"/>
  <c r="O78" i="4"/>
  <c r="N78" i="4"/>
  <c r="M78" i="4" s="1"/>
  <c r="L78" i="4"/>
  <c r="K78" i="4"/>
  <c r="J78" i="4"/>
  <c r="I78" i="4" s="1"/>
  <c r="H78" i="4"/>
  <c r="G78" i="4"/>
  <c r="F78" i="4"/>
  <c r="E78" i="4" s="1"/>
  <c r="T77" i="4"/>
  <c r="S77" i="4"/>
  <c r="R77" i="4"/>
  <c r="Q77" i="4" s="1"/>
  <c r="P77" i="4"/>
  <c r="O77" i="4"/>
  <c r="N77" i="4"/>
  <c r="M77" i="4" s="1"/>
  <c r="L77" i="4"/>
  <c r="K77" i="4"/>
  <c r="J77" i="4"/>
  <c r="I77" i="4" s="1"/>
  <c r="H77" i="4"/>
  <c r="G77" i="4"/>
  <c r="F77" i="4"/>
  <c r="E77" i="4" s="1"/>
  <c r="Q76" i="4"/>
  <c r="M76" i="4"/>
  <c r="I76" i="4"/>
  <c r="E76" i="4"/>
  <c r="Q75" i="4"/>
  <c r="M75" i="4"/>
  <c r="I75" i="4"/>
  <c r="E75" i="4"/>
  <c r="Q74" i="4"/>
  <c r="M74" i="4"/>
  <c r="I74" i="4"/>
  <c r="E74" i="4"/>
  <c r="Q73" i="4"/>
  <c r="M73" i="4"/>
  <c r="I73" i="4"/>
  <c r="E73" i="4"/>
  <c r="Q72" i="4"/>
  <c r="M72" i="4"/>
  <c r="I72" i="4"/>
  <c r="E72" i="4"/>
  <c r="Q71" i="4"/>
  <c r="M71" i="4"/>
  <c r="I71" i="4"/>
  <c r="E71" i="4"/>
  <c r="Q70" i="4"/>
  <c r="M70" i="4"/>
  <c r="I70" i="4"/>
  <c r="E70" i="4"/>
  <c r="Q69" i="4"/>
  <c r="M69" i="4"/>
  <c r="I69" i="4"/>
  <c r="E69" i="4"/>
  <c r="Q68" i="4"/>
  <c r="M68" i="4"/>
  <c r="I68" i="4"/>
  <c r="E68" i="4"/>
  <c r="T67" i="4"/>
  <c r="S67" i="4"/>
  <c r="R67" i="4"/>
  <c r="Q67" i="4" s="1"/>
  <c r="P67" i="4"/>
  <c r="O67" i="4"/>
  <c r="N67" i="4"/>
  <c r="M67" i="4" s="1"/>
  <c r="L67" i="4"/>
  <c r="K67" i="4"/>
  <c r="J67" i="4"/>
  <c r="I67" i="4" s="1"/>
  <c r="H67" i="4"/>
  <c r="G67" i="4"/>
  <c r="F67" i="4"/>
  <c r="E67" i="4" s="1"/>
  <c r="T66" i="4"/>
  <c r="S66" i="4"/>
  <c r="R66" i="4"/>
  <c r="Q66" i="4" s="1"/>
  <c r="P66" i="4"/>
  <c r="O66" i="4"/>
  <c r="N66" i="4"/>
  <c r="M66" i="4" s="1"/>
  <c r="L66" i="4"/>
  <c r="K66" i="4"/>
  <c r="J66" i="4"/>
  <c r="I66" i="4" s="1"/>
  <c r="H66" i="4"/>
  <c r="G66" i="4"/>
  <c r="F66" i="4"/>
  <c r="E66" i="4" s="1"/>
  <c r="Q65" i="4"/>
  <c r="M65" i="4"/>
  <c r="I65" i="4"/>
  <c r="E65" i="4"/>
  <c r="Q64" i="4"/>
  <c r="M64" i="4"/>
  <c r="I64" i="4"/>
  <c r="E64" i="4"/>
  <c r="Q63" i="4"/>
  <c r="M63" i="4"/>
  <c r="I63" i="4"/>
  <c r="E63" i="4"/>
  <c r="T62" i="4"/>
  <c r="S62" i="4"/>
  <c r="R62" i="4"/>
  <c r="Q62" i="4" s="1"/>
  <c r="P62" i="4"/>
  <c r="O62" i="4"/>
  <c r="N62" i="4"/>
  <c r="M62" i="4" s="1"/>
  <c r="L62" i="4"/>
  <c r="K62" i="4"/>
  <c r="J62" i="4"/>
  <c r="I62" i="4" s="1"/>
  <c r="H62" i="4"/>
  <c r="G62" i="4"/>
  <c r="F62" i="4"/>
  <c r="E62" i="4" s="1"/>
  <c r="T61" i="4"/>
  <c r="S61" i="4"/>
  <c r="Q61" i="4"/>
  <c r="P61" i="4"/>
  <c r="P21" i="4"/>
  <c r="P31" i="4"/>
  <c r="P41" i="4"/>
  <c r="P17" i="4" s="1"/>
  <c r="P9" i="4" s="1"/>
  <c r="P50" i="4"/>
  <c r="O61" i="4"/>
  <c r="L61" i="4"/>
  <c r="I61" i="4" s="1"/>
  <c r="L21" i="4"/>
  <c r="L31" i="4"/>
  <c r="L41" i="4"/>
  <c r="L50" i="4"/>
  <c r="K61" i="4"/>
  <c r="H61" i="4"/>
  <c r="G61" i="4"/>
  <c r="G21" i="4"/>
  <c r="G31" i="4"/>
  <c r="G17" i="4" s="1"/>
  <c r="G9" i="4" s="1"/>
  <c r="G41" i="4"/>
  <c r="G50" i="4"/>
  <c r="E61" i="4"/>
  <c r="Q60" i="4"/>
  <c r="M60" i="4"/>
  <c r="I60" i="4"/>
  <c r="E60" i="4"/>
  <c r="Q59" i="4"/>
  <c r="M59" i="4"/>
  <c r="I59" i="4"/>
  <c r="E59" i="4"/>
  <c r="T58" i="4"/>
  <c r="S58" i="4"/>
  <c r="R58" i="4"/>
  <c r="Q58" i="4"/>
  <c r="P58" i="4"/>
  <c r="O58" i="4"/>
  <c r="N58" i="4"/>
  <c r="M58" i="4"/>
  <c r="L58" i="4"/>
  <c r="K58" i="4"/>
  <c r="J58" i="4"/>
  <c r="I58" i="4"/>
  <c r="H58" i="4"/>
  <c r="G58" i="4"/>
  <c r="F58" i="4"/>
  <c r="E58" i="4"/>
  <c r="Q57" i="4"/>
  <c r="M57" i="4"/>
  <c r="I57" i="4"/>
  <c r="E57" i="4"/>
  <c r="Q56" i="4"/>
  <c r="M56" i="4"/>
  <c r="I56" i="4"/>
  <c r="E56" i="4"/>
  <c r="Q55" i="4"/>
  <c r="M55" i="4"/>
  <c r="I55" i="4"/>
  <c r="E55" i="4"/>
  <c r="Q54" i="4"/>
  <c r="M54" i="4"/>
  <c r="I54" i="4"/>
  <c r="E54" i="4"/>
  <c r="Q53" i="4"/>
  <c r="M53" i="4"/>
  <c r="I53" i="4"/>
  <c r="E53" i="4"/>
  <c r="Q52" i="4"/>
  <c r="M52" i="4"/>
  <c r="I52" i="4"/>
  <c r="E52" i="4"/>
  <c r="T51" i="4"/>
  <c r="S51" i="4"/>
  <c r="R51" i="4"/>
  <c r="Q51" i="4"/>
  <c r="P51" i="4"/>
  <c r="O51" i="4"/>
  <c r="N51" i="4"/>
  <c r="M51" i="4"/>
  <c r="L51" i="4"/>
  <c r="K51" i="4"/>
  <c r="J51" i="4"/>
  <c r="I51" i="4"/>
  <c r="H51" i="4"/>
  <c r="G51" i="4"/>
  <c r="F51" i="4"/>
  <c r="E51" i="4"/>
  <c r="T50" i="4"/>
  <c r="S50" i="4"/>
  <c r="R50" i="4"/>
  <c r="Q50" i="4"/>
  <c r="O50" i="4"/>
  <c r="N50" i="4"/>
  <c r="M50" i="4" s="1"/>
  <c r="K50" i="4"/>
  <c r="I50" i="4" s="1"/>
  <c r="J50" i="4"/>
  <c r="H50" i="4"/>
  <c r="F50" i="4"/>
  <c r="E50" i="4" s="1"/>
  <c r="Q49" i="4"/>
  <c r="M49" i="4"/>
  <c r="I49" i="4"/>
  <c r="E49" i="4"/>
  <c r="Q48" i="4"/>
  <c r="M48" i="4"/>
  <c r="I48" i="4"/>
  <c r="E48" i="4"/>
  <c r="Q47" i="4"/>
  <c r="M47" i="4"/>
  <c r="I47" i="4"/>
  <c r="E47" i="4"/>
  <c r="Q46" i="4"/>
  <c r="M46" i="4"/>
  <c r="I46" i="4"/>
  <c r="E46" i="4"/>
  <c r="Q45" i="4"/>
  <c r="M45" i="4"/>
  <c r="I45" i="4"/>
  <c r="E45" i="4"/>
  <c r="Q44" i="4"/>
  <c r="M44" i="4"/>
  <c r="I44" i="4"/>
  <c r="E44" i="4"/>
  <c r="Q43" i="4"/>
  <c r="M43" i="4"/>
  <c r="I43" i="4"/>
  <c r="E43" i="4"/>
  <c r="T42" i="4"/>
  <c r="S42" i="4"/>
  <c r="R42" i="4"/>
  <c r="Q42" i="4" s="1"/>
  <c r="P42" i="4"/>
  <c r="O42" i="4"/>
  <c r="N42" i="4"/>
  <c r="M42" i="4" s="1"/>
  <c r="L42" i="4"/>
  <c r="K42" i="4"/>
  <c r="J42" i="4"/>
  <c r="I42" i="4" s="1"/>
  <c r="H42" i="4"/>
  <c r="G42" i="4"/>
  <c r="F42" i="4"/>
  <c r="E42" i="4" s="1"/>
  <c r="T41" i="4"/>
  <c r="S41" i="4"/>
  <c r="R41" i="4"/>
  <c r="Q41" i="4" s="1"/>
  <c r="O41" i="4"/>
  <c r="N41" i="4"/>
  <c r="M41" i="4"/>
  <c r="K41" i="4"/>
  <c r="J41" i="4"/>
  <c r="I41" i="4" s="1"/>
  <c r="H41" i="4"/>
  <c r="E41" i="4" s="1"/>
  <c r="F41" i="4"/>
  <c r="Q40" i="4"/>
  <c r="M40" i="4"/>
  <c r="I40" i="4"/>
  <c r="E40" i="4"/>
  <c r="Q39" i="4"/>
  <c r="M39" i="4"/>
  <c r="I39" i="4"/>
  <c r="E39" i="4"/>
  <c r="Q38" i="4"/>
  <c r="M38" i="4"/>
  <c r="I38" i="4"/>
  <c r="E38" i="4"/>
  <c r="Q37" i="4"/>
  <c r="M37" i="4"/>
  <c r="I37" i="4"/>
  <c r="E37" i="4"/>
  <c r="Q36" i="4"/>
  <c r="M36" i="4"/>
  <c r="I36" i="4"/>
  <c r="E36" i="4"/>
  <c r="Q35" i="4"/>
  <c r="M35" i="4"/>
  <c r="I35" i="4"/>
  <c r="E35" i="4"/>
  <c r="Q34" i="4"/>
  <c r="M34" i="4"/>
  <c r="I34" i="4"/>
  <c r="E34" i="4"/>
  <c r="Q33" i="4"/>
  <c r="M33" i="4"/>
  <c r="I33" i="4"/>
  <c r="E33" i="4"/>
  <c r="T32" i="4"/>
  <c r="S32" i="4"/>
  <c r="Q32" i="4" s="1"/>
  <c r="R32" i="4"/>
  <c r="P32" i="4"/>
  <c r="O32" i="4"/>
  <c r="M32" i="4" s="1"/>
  <c r="N32" i="4"/>
  <c r="L32" i="4"/>
  <c r="K32" i="4"/>
  <c r="I32" i="4" s="1"/>
  <c r="J32" i="4"/>
  <c r="H32" i="4"/>
  <c r="G32" i="4"/>
  <c r="E32" i="4" s="1"/>
  <c r="F32" i="4"/>
  <c r="T31" i="4"/>
  <c r="S31" i="4"/>
  <c r="R31" i="4"/>
  <c r="O31" i="4"/>
  <c r="N31" i="4"/>
  <c r="K31" i="4"/>
  <c r="J31" i="4"/>
  <c r="I31" i="4"/>
  <c r="H31" i="4"/>
  <c r="F31" i="4"/>
  <c r="Q30" i="4"/>
  <c r="M30" i="4"/>
  <c r="I30" i="4"/>
  <c r="E30" i="4"/>
  <c r="Q29" i="4"/>
  <c r="M29" i="4"/>
  <c r="I29" i="4"/>
  <c r="E29" i="4"/>
  <c r="Q28" i="4"/>
  <c r="M28" i="4"/>
  <c r="I28" i="4"/>
  <c r="E28" i="4"/>
  <c r="Q27" i="4"/>
  <c r="M27" i="4"/>
  <c r="I27" i="4"/>
  <c r="E27" i="4"/>
  <c r="Q26" i="4"/>
  <c r="M26" i="4"/>
  <c r="I26" i="4"/>
  <c r="E26" i="4"/>
  <c r="Q25" i="4"/>
  <c r="M25" i="4"/>
  <c r="I25" i="4"/>
  <c r="E25" i="4"/>
  <c r="Q24" i="4"/>
  <c r="M24" i="4"/>
  <c r="I24" i="4"/>
  <c r="E24" i="4"/>
  <c r="Q23" i="4"/>
  <c r="M23" i="4"/>
  <c r="I23" i="4"/>
  <c r="E23" i="4"/>
  <c r="T22" i="4"/>
  <c r="S22" i="4"/>
  <c r="R22" i="4"/>
  <c r="P22" i="4"/>
  <c r="O22" i="4"/>
  <c r="N22" i="4"/>
  <c r="M22" i="4" s="1"/>
  <c r="L22" i="4"/>
  <c r="K22" i="4"/>
  <c r="J22" i="4"/>
  <c r="I22" i="4" s="1"/>
  <c r="H22" i="4"/>
  <c r="G22" i="4"/>
  <c r="F22" i="4"/>
  <c r="T21" i="4"/>
  <c r="T17" i="4" s="1"/>
  <c r="T9" i="4" s="1"/>
  <c r="S21" i="4"/>
  <c r="R21" i="4"/>
  <c r="O21" i="4"/>
  <c r="N21" i="4"/>
  <c r="K21" i="4"/>
  <c r="J21" i="4"/>
  <c r="H21" i="4"/>
  <c r="F21" i="4"/>
  <c r="E21" i="4"/>
  <c r="T20" i="4"/>
  <c r="S20" i="4"/>
  <c r="S12" i="4" s="1"/>
  <c r="P20" i="4"/>
  <c r="O20" i="4"/>
  <c r="O12" i="4" s="1"/>
  <c r="L20" i="4"/>
  <c r="K20" i="4"/>
  <c r="K12" i="4" s="1"/>
  <c r="H20" i="4"/>
  <c r="G20" i="4"/>
  <c r="G12" i="4" s="1"/>
  <c r="Q19" i="4"/>
  <c r="M19" i="4"/>
  <c r="I19" i="4"/>
  <c r="E19" i="4"/>
  <c r="T18" i="4"/>
  <c r="S18" i="4"/>
  <c r="S10" i="4" s="1"/>
  <c r="P18" i="4"/>
  <c r="O18" i="4"/>
  <c r="O10" i="4" s="1"/>
  <c r="L18" i="4"/>
  <c r="K18" i="4"/>
  <c r="K10" i="4" s="1"/>
  <c r="H18" i="4"/>
  <c r="G18" i="4"/>
  <c r="G10" i="4" s="1"/>
  <c r="Q16" i="4"/>
  <c r="M16" i="4"/>
  <c r="I16" i="4"/>
  <c r="E16" i="4"/>
  <c r="Q15" i="4"/>
  <c r="M15" i="4"/>
  <c r="I15" i="4"/>
  <c r="E15" i="4"/>
  <c r="T14" i="4"/>
  <c r="S14" i="4"/>
  <c r="R14" i="4"/>
  <c r="Q14" i="4" s="1"/>
  <c r="P14" i="4"/>
  <c r="O14" i="4"/>
  <c r="N14" i="4"/>
  <c r="M14" i="4" s="1"/>
  <c r="L14" i="4"/>
  <c r="K14" i="4"/>
  <c r="J14" i="4"/>
  <c r="I14" i="4" s="1"/>
  <c r="H14" i="4"/>
  <c r="G14" i="4"/>
  <c r="F14" i="4"/>
  <c r="E14" i="4" s="1"/>
  <c r="Q13" i="4"/>
  <c r="M13" i="4"/>
  <c r="I13" i="4"/>
  <c r="E13" i="4"/>
  <c r="T12" i="4"/>
  <c r="P12" i="4"/>
  <c r="L12" i="4"/>
  <c r="H12" i="4"/>
  <c r="T11" i="4"/>
  <c r="S11" i="4"/>
  <c r="R11" i="4"/>
  <c r="Q11" i="4" s="1"/>
  <c r="P11" i="4"/>
  <c r="O11" i="4"/>
  <c r="N11" i="4"/>
  <c r="M11" i="4" s="1"/>
  <c r="L11" i="4"/>
  <c r="K11" i="4"/>
  <c r="J11" i="4"/>
  <c r="I11" i="4" s="1"/>
  <c r="H11" i="4"/>
  <c r="G11" i="4"/>
  <c r="F11" i="4"/>
  <c r="E11" i="4" s="1"/>
  <c r="T10" i="4"/>
  <c r="P10" i="4"/>
  <c r="L10" i="4"/>
  <c r="H10" i="4"/>
  <c r="G27" i="2"/>
  <c r="F12" i="2" s="1"/>
  <c r="G36" i="2"/>
  <c r="C12" i="2"/>
  <c r="N104" i="1"/>
  <c r="K104" i="1"/>
  <c r="H104" i="1"/>
  <c r="E104" i="1"/>
  <c r="F91" i="1"/>
  <c r="E91" i="1"/>
  <c r="D91" i="1"/>
  <c r="Q82" i="1"/>
  <c r="R82" i="1" s="1"/>
  <c r="S82" i="1" s="1"/>
  <c r="Q81" i="1"/>
  <c r="R81" i="1"/>
  <c r="S81" i="1" s="1"/>
  <c r="Q80" i="1"/>
  <c r="R80" i="1" s="1"/>
  <c r="S80" i="1"/>
  <c r="Q73" i="1"/>
  <c r="Q77" i="1"/>
  <c r="Q74" i="1"/>
  <c r="R74" i="1"/>
  <c r="S74" i="1" s="1"/>
  <c r="R73" i="1"/>
  <c r="S73" i="1" s="1"/>
  <c r="Q72" i="1"/>
  <c r="R72" i="1" s="1"/>
  <c r="S72" i="1" s="1"/>
  <c r="Q71" i="1"/>
  <c r="R71" i="1"/>
  <c r="S71" i="1" s="1"/>
  <c r="P70" i="1"/>
  <c r="Q70" i="1" s="1"/>
  <c r="R70" i="1"/>
  <c r="S70" i="1" s="1"/>
  <c r="P68" i="1"/>
  <c r="Q68" i="1" s="1"/>
  <c r="R68" i="1"/>
  <c r="S68" i="1" s="1"/>
  <c r="Q67" i="1"/>
  <c r="P66" i="1"/>
  <c r="Q66" i="1"/>
  <c r="R66" i="1" s="1"/>
  <c r="S66" i="1" s="1"/>
  <c r="Q65" i="1"/>
  <c r="R65" i="1"/>
  <c r="S65" i="1" s="1"/>
  <c r="Q64" i="1"/>
  <c r="R64" i="1" s="1"/>
  <c r="S64" i="1" s="1"/>
  <c r="Q63" i="1"/>
  <c r="R63" i="1"/>
  <c r="S63" i="1" s="1"/>
  <c r="Q62" i="1"/>
  <c r="N27" i="1"/>
  <c r="N28" i="1"/>
  <c r="N29" i="1"/>
  <c r="N30" i="1"/>
  <c r="N31" i="1"/>
  <c r="N32" i="1"/>
  <c r="N33" i="1"/>
  <c r="N34" i="1"/>
  <c r="N35" i="1"/>
  <c r="N36" i="1"/>
  <c r="N37" i="1"/>
  <c r="N38" i="1"/>
  <c r="N39" i="1"/>
  <c r="N40" i="1"/>
  <c r="K27" i="1"/>
  <c r="K40" i="1" s="1"/>
  <c r="K28" i="1"/>
  <c r="K29" i="1"/>
  <c r="K30" i="1"/>
  <c r="K31" i="1"/>
  <c r="K32" i="1"/>
  <c r="K33" i="1"/>
  <c r="K34" i="1"/>
  <c r="K35" i="1"/>
  <c r="K36" i="1"/>
  <c r="K37" i="1"/>
  <c r="K38" i="1"/>
  <c r="K39" i="1"/>
  <c r="H27" i="1"/>
  <c r="H28" i="1"/>
  <c r="H29" i="1"/>
  <c r="H30" i="1"/>
  <c r="H31" i="1"/>
  <c r="H32" i="1"/>
  <c r="H33" i="1"/>
  <c r="H34" i="1"/>
  <c r="H35" i="1"/>
  <c r="H36" i="1"/>
  <c r="H37" i="1"/>
  <c r="H38" i="1"/>
  <c r="H39" i="1"/>
  <c r="E27" i="1"/>
  <c r="E28" i="1"/>
  <c r="E29" i="1"/>
  <c r="E30" i="1"/>
  <c r="E31" i="1"/>
  <c r="E32" i="1"/>
  <c r="E33" i="1"/>
  <c r="E34" i="1"/>
  <c r="E35" i="1"/>
  <c r="E36" i="1"/>
  <c r="E37" i="1"/>
  <c r="E38" i="1"/>
  <c r="E39" i="1"/>
  <c r="C6" i="29"/>
  <c r="E6" i="29"/>
  <c r="F80" i="23"/>
  <c r="F14" i="17"/>
  <c r="K6" i="23"/>
  <c r="L6" i="23"/>
  <c r="B120" i="24"/>
  <c r="K7" i="23"/>
  <c r="M7" i="23"/>
  <c r="E110" i="24"/>
  <c r="M6" i="23"/>
  <c r="N7" i="23"/>
  <c r="E101" i="24"/>
  <c r="C16" i="1"/>
  <c r="H166" i="1"/>
  <c r="D19" i="1"/>
  <c r="L40" i="11"/>
  <c r="O37" i="5"/>
  <c r="S39" i="5"/>
  <c r="K31" i="5"/>
  <c r="K30" i="5"/>
  <c r="J166" i="1"/>
  <c r="E19" i="1"/>
  <c r="J162" i="1"/>
  <c r="L162" i="1"/>
  <c r="L166" i="1"/>
  <c r="F19" i="1"/>
  <c r="N73" i="1"/>
  <c r="C98" i="9"/>
  <c r="B76" i="9"/>
  <c r="M61" i="4"/>
  <c r="M11" i="5"/>
  <c r="S32" i="5"/>
  <c r="R8" i="5"/>
  <c r="L32" i="5"/>
  <c r="J40" i="5"/>
  <c r="J59" i="5"/>
  <c r="J45" i="5"/>
  <c r="J44" i="5"/>
  <c r="M21" i="5"/>
  <c r="M41" i="5"/>
  <c r="I31" i="5"/>
  <c r="M34" i="5"/>
  <c r="K73" i="1"/>
  <c r="E98" i="8"/>
  <c r="F98" i="8"/>
  <c r="E100" i="8"/>
  <c r="F100" i="8"/>
  <c r="C88" i="9"/>
  <c r="D88" i="9"/>
  <c r="B83" i="9"/>
  <c r="S50" i="5"/>
  <c r="R30" i="5"/>
  <c r="M53" i="5"/>
  <c r="M77" i="5"/>
  <c r="M23" i="5"/>
  <c r="M19" i="5"/>
  <c r="I9" i="5"/>
  <c r="I59" i="5"/>
  <c r="G88" i="9"/>
  <c r="H88" i="9"/>
  <c r="Y27" i="11"/>
  <c r="S59" i="5"/>
  <c r="J37" i="5"/>
  <c r="M37" i="5"/>
  <c r="M39" i="5"/>
  <c r="M75" i="5"/>
  <c r="M71" i="5"/>
  <c r="M67" i="5"/>
  <c r="M63" i="5"/>
  <c r="G98" i="9"/>
  <c r="H98" i="9" s="1"/>
  <c r="G100" i="9"/>
  <c r="H100" i="9" s="1"/>
  <c r="D76" i="9"/>
  <c r="D83" i="9" s="1"/>
  <c r="W30" i="11"/>
  <c r="Y18" i="11"/>
  <c r="M58" i="23"/>
  <c r="X31" i="11"/>
  <c r="X19" i="11"/>
  <c r="X53" i="11"/>
  <c r="E98" i="9"/>
  <c r="F98" i="9"/>
  <c r="E100" i="9"/>
  <c r="F100" i="9"/>
  <c r="I98" i="9"/>
  <c r="J98" i="9" s="1"/>
  <c r="I100" i="9"/>
  <c r="J100" i="9" s="1"/>
  <c r="C73" i="10"/>
  <c r="D47" i="10"/>
  <c r="W23" i="11"/>
  <c r="W53" i="11"/>
  <c r="L54" i="11"/>
  <c r="Y16" i="11"/>
  <c r="X16" i="11"/>
  <c r="B74" i="10"/>
  <c r="X29" i="11"/>
  <c r="X24" i="11"/>
  <c r="X23" i="11"/>
  <c r="O78" i="23"/>
  <c r="L58" i="23"/>
  <c r="AF19" i="7"/>
  <c r="M31" i="13"/>
  <c r="E31" i="13"/>
  <c r="E33" i="13" s="1"/>
  <c r="M30" i="13" s="1"/>
  <c r="N58" i="23"/>
  <c r="F167" i="1"/>
  <c r="C20" i="1"/>
  <c r="I40" i="13"/>
  <c r="E119" i="10"/>
  <c r="F119" i="10" s="1"/>
  <c r="E121" i="10"/>
  <c r="F121" i="10" s="1"/>
  <c r="F128" i="10"/>
  <c r="C19" i="14"/>
  <c r="D8" i="2"/>
  <c r="I33" i="13"/>
  <c r="E126" i="1"/>
  <c r="C10" i="1"/>
  <c r="E40" i="13"/>
  <c r="AE170" i="7"/>
  <c r="AE172" i="7" s="1"/>
  <c r="G38" i="29"/>
  <c r="AG57" i="7"/>
  <c r="G49" i="29"/>
  <c r="N66" i="24"/>
  <c r="O67" i="23"/>
  <c r="AF53" i="7"/>
  <c r="AG12" i="7"/>
  <c r="M66" i="24"/>
  <c r="B20" i="15"/>
  <c r="M67" i="23"/>
  <c r="O66" i="24"/>
  <c r="O51" i="23"/>
  <c r="N73" i="23"/>
  <c r="M51" i="23"/>
  <c r="L67" i="23"/>
  <c r="C120" i="24"/>
  <c r="E128" i="24"/>
  <c r="E100" i="24"/>
  <c r="C119" i="24"/>
  <c r="L72" i="23"/>
  <c r="L73" i="23"/>
  <c r="N51" i="23"/>
  <c r="C128" i="24"/>
  <c r="M73" i="23"/>
  <c r="M72" i="23"/>
  <c r="D83" i="23"/>
  <c r="D82" i="23"/>
  <c r="D81" i="23"/>
  <c r="F6" i="29"/>
  <c r="D6" i="29"/>
  <c r="L75" i="23"/>
  <c r="O74" i="23"/>
  <c r="O73" i="23"/>
  <c r="AF34" i="7"/>
  <c r="W14" i="11"/>
  <c r="S37" i="5"/>
  <c r="G22" i="29"/>
  <c r="M28" i="7"/>
  <c r="AG49" i="7"/>
  <c r="AE127" i="7"/>
  <c r="B126" i="24"/>
  <c r="G39" i="29"/>
  <c r="O58" i="23"/>
  <c r="AG39" i="7"/>
  <c r="G17" i="14"/>
  <c r="B35" i="14" s="1"/>
  <c r="B6" i="14" s="1"/>
  <c r="G18" i="14"/>
  <c r="B36" i="14" s="1"/>
  <c r="F52" i="14" s="1"/>
  <c r="G16" i="14"/>
  <c r="B34" i="14" s="1"/>
  <c r="B5" i="14" s="1"/>
  <c r="C5" i="14" s="1"/>
  <c r="G19" i="14"/>
  <c r="G20" i="14" s="1"/>
  <c r="Y14" i="11"/>
  <c r="B127" i="24"/>
  <c r="B128" i="24"/>
  <c r="AE34" i="7"/>
  <c r="F16" i="17"/>
  <c r="B119" i="24"/>
  <c r="N78" i="23"/>
  <c r="AF39" i="7"/>
  <c r="L76" i="23"/>
  <c r="AF37" i="7"/>
  <c r="H40" i="11"/>
  <c r="H54" i="11"/>
  <c r="W12" i="11"/>
  <c r="X18" i="11"/>
  <c r="X27" i="11"/>
  <c r="L31" i="5"/>
  <c r="AH47" i="7"/>
  <c r="AH49" i="7"/>
  <c r="M57" i="7"/>
  <c r="L77" i="23"/>
  <c r="Y12" i="11"/>
  <c r="W16" i="11"/>
  <c r="W18" i="11"/>
  <c r="W27" i="11"/>
  <c r="F13" i="1"/>
  <c r="X14" i="11"/>
  <c r="G6" i="29"/>
  <c r="C7" i="21"/>
  <c r="B7" i="14"/>
  <c r="G52" i="14"/>
  <c r="L85" i="23"/>
  <c r="L98" i="23"/>
  <c r="C50" i="23" s="1"/>
  <c r="G75" i="24"/>
  <c r="AE154" i="7"/>
  <c r="AF46" i="7"/>
  <c r="L71" i="23"/>
  <c r="AG35" i="7"/>
  <c r="F51" i="14"/>
  <c r="M39" i="7"/>
  <c r="AE162" i="7"/>
  <c r="AG46" i="7"/>
  <c r="B130" i="24"/>
  <c r="F12" i="6"/>
  <c r="AH40" i="7"/>
  <c r="AH44" i="7"/>
  <c r="B37" i="14"/>
  <c r="B8" i="14" s="1"/>
  <c r="N85" i="23"/>
  <c r="AG154" i="7"/>
  <c r="Q72" i="7"/>
  <c r="E127" i="24"/>
  <c r="F11" i="17"/>
  <c r="F50" i="14"/>
  <c r="O85" i="23"/>
  <c r="AH154" i="7"/>
  <c r="M85" i="23"/>
  <c r="AF154" i="7"/>
  <c r="C127" i="24"/>
  <c r="M83" i="23"/>
  <c r="E62" i="15"/>
  <c r="E76" i="15" s="1"/>
  <c r="AG145" i="7"/>
  <c r="G70" i="24"/>
  <c r="G71" i="24"/>
  <c r="J70" i="24"/>
  <c r="J71" i="24"/>
  <c r="H70" i="24"/>
  <c r="H71" i="24"/>
  <c r="I70" i="24"/>
  <c r="I71" i="24"/>
  <c r="X62" i="15"/>
  <c r="D28" i="15"/>
  <c r="D29" i="15" s="1"/>
  <c r="C28" i="15"/>
  <c r="C29" i="15" s="1"/>
  <c r="K42" i="34"/>
  <c r="K67" i="34"/>
  <c r="K68" i="34" s="1"/>
  <c r="E7" i="21"/>
  <c r="C8" i="21"/>
  <c r="AG135" i="7"/>
  <c r="D100" i="24" s="1"/>
  <c r="AF135" i="7"/>
  <c r="AE136" i="7"/>
  <c r="AE135" i="7"/>
  <c r="AA135" i="7" s="1"/>
  <c r="I73" i="34"/>
  <c r="J72" i="34"/>
  <c r="G7" i="21"/>
  <c r="B100" i="24"/>
  <c r="AA136" i="7"/>
  <c r="B101" i="24"/>
  <c r="AB135" i="7"/>
  <c r="C100" i="24"/>
  <c r="J71" i="34"/>
  <c r="F92" i="34"/>
  <c r="J70" i="34"/>
  <c r="G19" i="34"/>
  <c r="G6" i="34" s="1"/>
  <c r="G5" i="34" l="1"/>
  <c r="G4" i="34" s="1"/>
  <c r="G55" i="34"/>
  <c r="H108" i="9"/>
  <c r="H109" i="9"/>
  <c r="L66" i="34"/>
  <c r="L65" i="34"/>
  <c r="G91" i="34"/>
  <c r="C6" i="14"/>
  <c r="F129" i="10"/>
  <c r="F130" i="10"/>
  <c r="F132" i="10" s="1"/>
  <c r="G5" i="36"/>
  <c r="G4" i="36" s="1"/>
  <c r="G55" i="36"/>
  <c r="G73" i="36"/>
  <c r="H70" i="36"/>
  <c r="G76" i="36"/>
  <c r="H56" i="36"/>
  <c r="O76" i="36"/>
  <c r="L67" i="34"/>
  <c r="C8" i="14"/>
  <c r="C7" i="14"/>
  <c r="M59" i="5"/>
  <c r="E12" i="2"/>
  <c r="D12" i="2"/>
  <c r="H17" i="4"/>
  <c r="H9" i="4" s="1"/>
  <c r="O17" i="4"/>
  <c r="O9" i="4" s="1"/>
  <c r="M21" i="4"/>
  <c r="E22" i="4"/>
  <c r="F17" i="4"/>
  <c r="K17" i="4"/>
  <c r="K9" i="4" s="1"/>
  <c r="Q31" i="4"/>
  <c r="S17" i="4"/>
  <c r="S9" i="4" s="1"/>
  <c r="L40" i="5"/>
  <c r="L30" i="5" s="1"/>
  <c r="M42" i="5"/>
  <c r="I50" i="5"/>
  <c r="M52" i="5"/>
  <c r="I45" i="5"/>
  <c r="M47" i="5"/>
  <c r="E86" i="1"/>
  <c r="F107" i="8"/>
  <c r="G88" i="8"/>
  <c r="H88" i="8" s="1"/>
  <c r="H107" i="8" s="1"/>
  <c r="D83" i="8"/>
  <c r="H40" i="1"/>
  <c r="I21" i="4"/>
  <c r="J17" i="4"/>
  <c r="Q21" i="4"/>
  <c r="Q22" i="4"/>
  <c r="M31" i="4"/>
  <c r="N17" i="4"/>
  <c r="L17" i="4"/>
  <c r="L9" i="4" s="1"/>
  <c r="E120" i="4"/>
  <c r="F20" i="4"/>
  <c r="L9" i="5"/>
  <c r="K9" i="5"/>
  <c r="K75" i="1"/>
  <c r="J107" i="8"/>
  <c r="H143" i="1"/>
  <c r="H146" i="1"/>
  <c r="D11" i="1" s="1"/>
  <c r="D13" i="1" s="1"/>
  <c r="D98" i="9"/>
  <c r="D107" i="9" s="1"/>
  <c r="D109" i="9" s="1"/>
  <c r="C100" i="9"/>
  <c r="D100" i="9" s="1"/>
  <c r="E40" i="1"/>
  <c r="M120" i="4"/>
  <c r="N20" i="4"/>
  <c r="M54" i="5"/>
  <c r="K50" i="5"/>
  <c r="M46" i="5"/>
  <c r="K45" i="5"/>
  <c r="J22" i="5"/>
  <c r="M25" i="5"/>
  <c r="J31" i="5"/>
  <c r="M32" i="5"/>
  <c r="M40" i="5"/>
  <c r="AC135" i="7"/>
  <c r="F53" i="14"/>
  <c r="G53" i="14" s="1"/>
  <c r="M99" i="23"/>
  <c r="D51" i="23" s="1"/>
  <c r="H76" i="24" s="1"/>
  <c r="O8" i="5"/>
  <c r="S22" i="5"/>
  <c r="S31" i="5"/>
  <c r="S30" i="5" s="1"/>
  <c r="O30" i="5"/>
  <c r="O78" i="5" s="1"/>
  <c r="M26" i="5"/>
  <c r="L22" i="5"/>
  <c r="L50" i="5"/>
  <c r="L44" i="5" s="1"/>
  <c r="M51" i="5"/>
  <c r="K22" i="5"/>
  <c r="F162" i="1"/>
  <c r="F166" i="1"/>
  <c r="C19" i="1" s="1"/>
  <c r="C21" i="1" s="1"/>
  <c r="B83" i="8"/>
  <c r="C53" i="9"/>
  <c r="C16" i="6"/>
  <c r="E16" i="6"/>
  <c r="D16" i="6"/>
  <c r="F16" i="6"/>
  <c r="G50" i="14"/>
  <c r="G51" i="14"/>
  <c r="C23" i="23"/>
  <c r="G58" i="24" s="1"/>
  <c r="R17" i="4"/>
  <c r="J20" i="4"/>
  <c r="R20" i="4"/>
  <c r="E31" i="4"/>
  <c r="Q8" i="5"/>
  <c r="Q78" i="5" s="1"/>
  <c r="J9" i="5"/>
  <c r="P30" i="5"/>
  <c r="M57" i="5"/>
  <c r="M17" i="5"/>
  <c r="M13" i="5"/>
  <c r="M76" i="5"/>
  <c r="M64" i="5"/>
  <c r="C89" i="8"/>
  <c r="D89" i="8" s="1"/>
  <c r="D107" i="8" s="1"/>
  <c r="B52" i="9"/>
  <c r="B53" i="9" s="1"/>
  <c r="E52" i="9"/>
  <c r="E53" i="9" s="1"/>
  <c r="C47" i="10"/>
  <c r="C74" i="10" s="1"/>
  <c r="K33" i="13"/>
  <c r="I119" i="10"/>
  <c r="J119" i="10" s="1"/>
  <c r="J128" i="10" s="1"/>
  <c r="I121" i="10"/>
  <c r="J121" i="10" s="1"/>
  <c r="H167" i="1"/>
  <c r="D20" i="1" s="1"/>
  <c r="AB48" i="7"/>
  <c r="AF57" i="7"/>
  <c r="V48" i="7"/>
  <c r="AH57" i="7"/>
  <c r="AH48" i="7"/>
  <c r="AH81" i="7" s="1"/>
  <c r="G55" i="35"/>
  <c r="G55" i="29"/>
  <c r="AE19" i="7"/>
  <c r="C13" i="35"/>
  <c r="C13" i="29"/>
  <c r="AE17" i="7"/>
  <c r="C11" i="35"/>
  <c r="C11" i="29"/>
  <c r="P44" i="5"/>
  <c r="P78" i="5" s="1"/>
  <c r="M58" i="5"/>
  <c r="H83" i="1"/>
  <c r="D17" i="1" s="1"/>
  <c r="N63" i="1"/>
  <c r="N75" i="1" s="1"/>
  <c r="C83" i="9"/>
  <c r="E88" i="9"/>
  <c r="F88" i="9" s="1"/>
  <c r="F107" i="9" s="1"/>
  <c r="I88" i="9"/>
  <c r="J88" i="9" s="1"/>
  <c r="J107" i="9" s="1"/>
  <c r="E83" i="9"/>
  <c r="E74" i="10"/>
  <c r="K48" i="1"/>
  <c r="K51" i="1" s="1"/>
  <c r="G40" i="13"/>
  <c r="C119" i="10"/>
  <c r="B97" i="10"/>
  <c r="G43" i="35"/>
  <c r="G43" i="29"/>
  <c r="G15" i="35"/>
  <c r="G15" i="29"/>
  <c r="W15" i="7"/>
  <c r="N54" i="23"/>
  <c r="D59" i="35"/>
  <c r="C37" i="15"/>
  <c r="D59" i="29"/>
  <c r="S37" i="7"/>
  <c r="M76" i="23"/>
  <c r="D13" i="35"/>
  <c r="D13" i="29"/>
  <c r="R62" i="1"/>
  <c r="S62" i="1" s="1"/>
  <c r="M14" i="5"/>
  <c r="M28" i="5"/>
  <c r="I22" i="5"/>
  <c r="M24" i="5"/>
  <c r="H73" i="1"/>
  <c r="H75" i="1" s="1"/>
  <c r="C100" i="8"/>
  <c r="D100" i="8" s="1"/>
  <c r="F18" i="6"/>
  <c r="D18" i="6"/>
  <c r="N48" i="1"/>
  <c r="N51" i="1" s="1"/>
  <c r="G33" i="13"/>
  <c r="E48" i="1"/>
  <c r="H78" i="14"/>
  <c r="H5" i="14" s="1"/>
  <c r="D5" i="14" s="1"/>
  <c r="E34" i="35"/>
  <c r="E34" i="29"/>
  <c r="Z31" i="7"/>
  <c r="AG124" i="7"/>
  <c r="G119" i="10"/>
  <c r="H119" i="10" s="1"/>
  <c r="H128" i="10" s="1"/>
  <c r="G121" i="10"/>
  <c r="H121" i="10" s="1"/>
  <c r="E35" i="23"/>
  <c r="I65" i="24"/>
  <c r="AF48" i="7"/>
  <c r="AF81" i="7" s="1"/>
  <c r="O31" i="7"/>
  <c r="AE90" i="7"/>
  <c r="G47" i="35"/>
  <c r="G47" i="29"/>
  <c r="G52" i="35"/>
  <c r="G52" i="29"/>
  <c r="AA37" i="7"/>
  <c r="O76" i="23"/>
  <c r="W53" i="7"/>
  <c r="E44" i="35"/>
  <c r="AE56" i="7"/>
  <c r="AA35" i="7"/>
  <c r="X35" i="7"/>
  <c r="N46" i="7"/>
  <c r="O44" i="7"/>
  <c r="E19" i="13"/>
  <c r="Y14" i="7"/>
  <c r="X14" i="7"/>
  <c r="Q29" i="11"/>
  <c r="C59" i="23"/>
  <c r="C35" i="23"/>
  <c r="AA46" i="7"/>
  <c r="F13" i="35"/>
  <c r="F13" i="29"/>
  <c r="X36" i="7"/>
  <c r="AB36" i="7"/>
  <c r="C45" i="35"/>
  <c r="C40" i="35"/>
  <c r="AE52" i="7"/>
  <c r="C40" i="29"/>
  <c r="N37" i="7"/>
  <c r="AE37" i="7" s="1"/>
  <c r="E18" i="17"/>
  <c r="F18" i="17" s="1"/>
  <c r="G76" i="34"/>
  <c r="H56" i="34"/>
  <c r="H48" i="1"/>
  <c r="R48" i="7"/>
  <c r="C129" i="24"/>
  <c r="AF136" i="7"/>
  <c r="AA49" i="7"/>
  <c r="F40" i="29"/>
  <c r="F40" i="35"/>
  <c r="S49" i="7"/>
  <c r="D39" i="35"/>
  <c r="G9" i="13"/>
  <c r="S13" i="7"/>
  <c r="N13" i="7"/>
  <c r="AF13" i="7"/>
  <c r="O120" i="23" s="1"/>
  <c r="O11" i="7"/>
  <c r="AE114" i="7"/>
  <c r="D18" i="21" s="1"/>
  <c r="D7" i="21" s="1"/>
  <c r="D63" i="34"/>
  <c r="H71" i="34"/>
  <c r="D73" i="34"/>
  <c r="D76" i="34"/>
  <c r="D78" i="34" s="1"/>
  <c r="F76" i="34"/>
  <c r="F78" i="34" s="1"/>
  <c r="K9" i="13"/>
  <c r="W57" i="7"/>
  <c r="E48" i="35"/>
  <c r="AE39" i="7"/>
  <c r="S57" i="7"/>
  <c r="AE57" i="7" s="1"/>
  <c r="D18" i="28"/>
  <c r="N53" i="7"/>
  <c r="C44" i="35"/>
  <c r="N49" i="7"/>
  <c r="C39" i="35"/>
  <c r="K75" i="34"/>
  <c r="O43" i="34"/>
  <c r="O72" i="34" s="1"/>
  <c r="O73" i="34" s="1"/>
  <c r="Y38" i="7"/>
  <c r="Y32" i="7" s="1"/>
  <c r="X38" i="7"/>
  <c r="U15" i="7"/>
  <c r="T15" i="7"/>
  <c r="N35" i="7"/>
  <c r="D58" i="34"/>
  <c r="F63" i="34"/>
  <c r="D68" i="34"/>
  <c r="H70" i="34"/>
  <c r="F73" i="34"/>
  <c r="AA57" i="7"/>
  <c r="K19" i="13"/>
  <c r="E33" i="35"/>
  <c r="I20" i="13"/>
  <c r="X24" i="7" s="1"/>
  <c r="AE69" i="7"/>
  <c r="D57" i="35"/>
  <c r="T36" i="7"/>
  <c r="G19" i="13"/>
  <c r="E9" i="13"/>
  <c r="E20" i="13" s="1"/>
  <c r="O24" i="7" s="1"/>
  <c r="C98" i="34"/>
  <c r="AC15" i="7"/>
  <c r="AB15" i="7"/>
  <c r="D12" i="26"/>
  <c r="D23" i="26" s="1"/>
  <c r="D25" i="26" s="1"/>
  <c r="D28" i="26" s="1"/>
  <c r="W49" i="7"/>
  <c r="E40" i="35"/>
  <c r="AE42" i="7"/>
  <c r="I19" i="13"/>
  <c r="K126" i="1"/>
  <c r="E10" i="1" s="1"/>
  <c r="I75" i="34"/>
  <c r="O42" i="36"/>
  <c r="O67" i="36" s="1"/>
  <c r="O42" i="34"/>
  <c r="O67" i="34" s="1"/>
  <c r="M42" i="36"/>
  <c r="M67" i="36" s="1"/>
  <c r="M42" i="34"/>
  <c r="M67" i="34" s="1"/>
  <c r="AF115" i="7"/>
  <c r="E19" i="21" s="1"/>
  <c r="Y71" i="7"/>
  <c r="I42" i="36"/>
  <c r="I67" i="36" s="1"/>
  <c r="I68" i="36" s="1"/>
  <c r="I42" i="34"/>
  <c r="I67" i="34" s="1"/>
  <c r="Q30" i="11"/>
  <c r="Q23" i="11"/>
  <c r="P38" i="7"/>
  <c r="U38" i="7"/>
  <c r="Q31" i="11"/>
  <c r="Q24" i="11"/>
  <c r="C24" i="11" s="1"/>
  <c r="E17" i="11"/>
  <c r="I17" i="11"/>
  <c r="M17" i="11"/>
  <c r="F17" i="11"/>
  <c r="J17" i="11"/>
  <c r="N17" i="11"/>
  <c r="G17" i="11"/>
  <c r="K17" i="11"/>
  <c r="O17" i="11"/>
  <c r="E15" i="11"/>
  <c r="I15" i="11"/>
  <c r="M15" i="11"/>
  <c r="F15" i="11"/>
  <c r="J15" i="11"/>
  <c r="N15" i="11"/>
  <c r="G15" i="11"/>
  <c r="K15" i="11"/>
  <c r="O15" i="11"/>
  <c r="Y15" i="11" s="1"/>
  <c r="E13" i="11"/>
  <c r="I13" i="11"/>
  <c r="M13" i="11"/>
  <c r="F13" i="11"/>
  <c r="F40" i="11" s="1"/>
  <c r="F54" i="11" s="1"/>
  <c r="J13" i="11"/>
  <c r="N13" i="11"/>
  <c r="G13" i="11"/>
  <c r="G40" i="11" s="1"/>
  <c r="G54" i="11" s="1"/>
  <c r="K13" i="11"/>
  <c r="K40" i="11" s="1"/>
  <c r="K54" i="11" s="1"/>
  <c r="O13" i="11"/>
  <c r="Q27" i="11"/>
  <c r="E22" i="11"/>
  <c r="I22" i="11"/>
  <c r="M22" i="11"/>
  <c r="F22" i="11"/>
  <c r="J22" i="11"/>
  <c r="N22" i="11"/>
  <c r="G22" i="11"/>
  <c r="K22" i="11"/>
  <c r="O22" i="11"/>
  <c r="Y22" i="11" s="1"/>
  <c r="P17" i="11"/>
  <c r="P15" i="11"/>
  <c r="P13" i="11"/>
  <c r="E21" i="11"/>
  <c r="Q21" i="11" s="1"/>
  <c r="N20" i="11"/>
  <c r="J20" i="11"/>
  <c r="F20" i="11"/>
  <c r="Q20" i="11" s="1"/>
  <c r="M12" i="11"/>
  <c r="M40" i="11" s="1"/>
  <c r="M54" i="11" s="1"/>
  <c r="I12" i="11"/>
  <c r="Q12" i="11" s="1"/>
  <c r="E55" i="6"/>
  <c r="E42" i="6"/>
  <c r="K55" i="36"/>
  <c r="K5" i="36"/>
  <c r="K68" i="36"/>
  <c r="I73" i="36"/>
  <c r="O73" i="36"/>
  <c r="F97" i="36"/>
  <c r="M20" i="11"/>
  <c r="I20" i="11"/>
  <c r="W20" i="11" s="1"/>
  <c r="I55" i="36"/>
  <c r="I5" i="36"/>
  <c r="M68" i="36"/>
  <c r="N65" i="36"/>
  <c r="K76" i="36"/>
  <c r="Q46" i="11"/>
  <c r="Q53" i="11" s="1"/>
  <c r="F147" i="1"/>
  <c r="C12" i="1" s="1"/>
  <c r="E39" i="33"/>
  <c r="P15" i="7" s="1"/>
  <c r="H37" i="33"/>
  <c r="E37" i="33"/>
  <c r="F37" i="33"/>
  <c r="O42" i="33"/>
  <c r="O9" i="36"/>
  <c r="O8" i="36" s="1"/>
  <c r="O7" i="36" s="1"/>
  <c r="O6" i="36" s="1"/>
  <c r="M8" i="36"/>
  <c r="M7" i="36" s="1"/>
  <c r="M6" i="36" s="1"/>
  <c r="O68" i="36"/>
  <c r="M76" i="36"/>
  <c r="F73" i="36"/>
  <c r="D73" i="36"/>
  <c r="D75" i="36"/>
  <c r="D78" i="36" s="1"/>
  <c r="F77" i="36"/>
  <c r="D76" i="36"/>
  <c r="F58" i="36"/>
  <c r="F76" i="36"/>
  <c r="F78" i="36" s="1"/>
  <c r="AC47" i="7" l="1"/>
  <c r="AC44" i="7" s="1"/>
  <c r="P47" i="7"/>
  <c r="Y47" i="7"/>
  <c r="Y44" i="7" s="1"/>
  <c r="X47" i="7"/>
  <c r="U47" i="7"/>
  <c r="S47" i="7" s="1"/>
  <c r="AB47" i="7"/>
  <c r="J129" i="10"/>
  <c r="J130" i="10"/>
  <c r="J132" i="10" s="1"/>
  <c r="H129" i="10"/>
  <c r="H130" i="10"/>
  <c r="H132" i="10" s="1"/>
  <c r="H86" i="1"/>
  <c r="D16" i="1"/>
  <c r="D21" i="1" s="1"/>
  <c r="D108" i="8"/>
  <c r="D109" i="8"/>
  <c r="G45" i="35"/>
  <c r="G45" i="29"/>
  <c r="F5" i="14"/>
  <c r="F10" i="14" s="1"/>
  <c r="E5" i="14"/>
  <c r="F11" i="14" s="1"/>
  <c r="F91" i="36"/>
  <c r="J66" i="36"/>
  <c r="J65" i="36"/>
  <c r="I92" i="34"/>
  <c r="P71" i="34"/>
  <c r="P70" i="34"/>
  <c r="H97" i="36"/>
  <c r="P14" i="7"/>
  <c r="M42" i="33"/>
  <c r="J71" i="36"/>
  <c r="F92" i="36"/>
  <c r="K75" i="36"/>
  <c r="Q15" i="11"/>
  <c r="W15" i="11"/>
  <c r="X17" i="11"/>
  <c r="AG115" i="7"/>
  <c r="F19" i="21" s="1"/>
  <c r="W71" i="7"/>
  <c r="AG103" i="7"/>
  <c r="AG71" i="7"/>
  <c r="AG82" i="7" s="1"/>
  <c r="N67" i="36"/>
  <c r="G30" i="29"/>
  <c r="G30" i="35"/>
  <c r="W24" i="7"/>
  <c r="X23" i="7"/>
  <c r="N62" i="23" s="1"/>
  <c r="N63" i="23"/>
  <c r="N115" i="23" s="1"/>
  <c r="F45" i="35"/>
  <c r="F45" i="29"/>
  <c r="W38" i="7"/>
  <c r="N77" i="23"/>
  <c r="AF38" i="7"/>
  <c r="G95" i="34"/>
  <c r="C41" i="35"/>
  <c r="AE53" i="7"/>
  <c r="C41" i="29"/>
  <c r="M53" i="7"/>
  <c r="AA48" i="7"/>
  <c r="F37" i="35"/>
  <c r="F37" i="29"/>
  <c r="D59" i="23"/>
  <c r="C61" i="23"/>
  <c r="L83" i="23"/>
  <c r="G44" i="35"/>
  <c r="G44" i="29"/>
  <c r="D127" i="24"/>
  <c r="C121" i="10"/>
  <c r="D121" i="10" s="1"/>
  <c r="D119" i="10"/>
  <c r="D128" i="10" s="1"/>
  <c r="N86" i="1"/>
  <c r="F16" i="1"/>
  <c r="F21" i="1" s="1"/>
  <c r="Q23" i="24"/>
  <c r="E14" i="24"/>
  <c r="R14" i="24" s="1"/>
  <c r="R9" i="4"/>
  <c r="Q9" i="4" s="1"/>
  <c r="Q17" i="4"/>
  <c r="S78" i="5"/>
  <c r="M31" i="5"/>
  <c r="M30" i="5" s="1"/>
  <c r="J30" i="5"/>
  <c r="J78" i="5" s="1"/>
  <c r="F95" i="5" s="1"/>
  <c r="G95" i="5" s="1"/>
  <c r="K8" i="5"/>
  <c r="M50" i="5"/>
  <c r="H55" i="36"/>
  <c r="G75" i="36"/>
  <c r="D7" i="14"/>
  <c r="D6" i="14"/>
  <c r="P66" i="36"/>
  <c r="I91" i="36"/>
  <c r="P65" i="36"/>
  <c r="AC14" i="7"/>
  <c r="AB14" i="7"/>
  <c r="H91" i="36"/>
  <c r="N66" i="36"/>
  <c r="P42" i="33"/>
  <c r="L66" i="36"/>
  <c r="G91" i="36"/>
  <c r="C9" i="6"/>
  <c r="D9" i="6"/>
  <c r="F9" i="6"/>
  <c r="E9" i="6"/>
  <c r="J72" i="36"/>
  <c r="X22" i="11"/>
  <c r="Q22" i="11"/>
  <c r="L67" i="36"/>
  <c r="Y17" i="11"/>
  <c r="Q17" i="11"/>
  <c r="W17" i="11"/>
  <c r="U32" i="7"/>
  <c r="S38" i="7"/>
  <c r="K43" i="36"/>
  <c r="K72" i="36" s="1"/>
  <c r="K43" i="34"/>
  <c r="K72" i="34" s="1"/>
  <c r="E8" i="21"/>
  <c r="O68" i="34"/>
  <c r="T35" i="7"/>
  <c r="E13" i="1"/>
  <c r="O54" i="23"/>
  <c r="AA15" i="7"/>
  <c r="N24" i="7"/>
  <c r="E9" i="17"/>
  <c r="O23" i="7"/>
  <c r="AE89" i="7"/>
  <c r="AE153" i="7"/>
  <c r="L63" i="23"/>
  <c r="AF24" i="7"/>
  <c r="S36" i="7"/>
  <c r="AF36" i="7"/>
  <c r="M75" i="23"/>
  <c r="C26" i="28"/>
  <c r="F35" i="28" s="1"/>
  <c r="G35" i="28" s="1"/>
  <c r="E26" i="28"/>
  <c r="J35" i="28" s="1"/>
  <c r="K35" i="28" s="1"/>
  <c r="D26" i="28"/>
  <c r="H35" i="28" s="1"/>
  <c r="I35" i="28" s="1"/>
  <c r="B26" i="28"/>
  <c r="D35" i="28" s="1"/>
  <c r="E35" i="28" s="1"/>
  <c r="E45" i="35"/>
  <c r="E45" i="29"/>
  <c r="O3" i="7"/>
  <c r="L50" i="23"/>
  <c r="S48" i="7"/>
  <c r="D37" i="29"/>
  <c r="D37" i="35"/>
  <c r="C101" i="24"/>
  <c r="AB136" i="7"/>
  <c r="C34" i="35"/>
  <c r="AE46" i="7"/>
  <c r="C34" i="29"/>
  <c r="M46" i="7"/>
  <c r="B109" i="24"/>
  <c r="K5" i="23"/>
  <c r="I66" i="24"/>
  <c r="Z30" i="7"/>
  <c r="AH30" i="7" s="1"/>
  <c r="AH80" i="7" s="1"/>
  <c r="AH31" i="7"/>
  <c r="M22" i="5"/>
  <c r="I8" i="5"/>
  <c r="J108" i="9"/>
  <c r="J109" i="9"/>
  <c r="G13" i="35"/>
  <c r="G13" i="29"/>
  <c r="L78" i="5"/>
  <c r="F97" i="5" s="1"/>
  <c r="G97" i="5" s="1"/>
  <c r="L8" i="5"/>
  <c r="M17" i="4"/>
  <c r="N9" i="4"/>
  <c r="M9" i="4" s="1"/>
  <c r="J9" i="4"/>
  <c r="I9" i="4" s="1"/>
  <c r="I17" i="4"/>
  <c r="E7" i="14"/>
  <c r="I97" i="36"/>
  <c r="D8" i="14"/>
  <c r="E6" i="14"/>
  <c r="M55" i="36"/>
  <c r="M5" i="36"/>
  <c r="N15" i="7"/>
  <c r="R15" i="7"/>
  <c r="AG15" i="7"/>
  <c r="G97" i="36"/>
  <c r="P71" i="36"/>
  <c r="P70" i="36"/>
  <c r="I92" i="36"/>
  <c r="L65" i="36"/>
  <c r="C10" i="6"/>
  <c r="F10" i="6"/>
  <c r="F17" i="6" s="1"/>
  <c r="E10" i="6"/>
  <c r="E17" i="6" s="1"/>
  <c r="E19" i="6" s="1"/>
  <c r="D10" i="6"/>
  <c r="D17" i="6" s="1"/>
  <c r="X20" i="11"/>
  <c r="P40" i="11"/>
  <c r="P54" i="11" s="1"/>
  <c r="N40" i="11"/>
  <c r="N54" i="11" s="1"/>
  <c r="X13" i="11"/>
  <c r="R38" i="7"/>
  <c r="AG38" i="7"/>
  <c r="P67" i="36"/>
  <c r="E37" i="35"/>
  <c r="W48" i="7"/>
  <c r="E37" i="29"/>
  <c r="S15" i="7"/>
  <c r="AF15" i="7"/>
  <c r="M54" i="23"/>
  <c r="C37" i="35"/>
  <c r="N48" i="7"/>
  <c r="AE49" i="7"/>
  <c r="C37" i="29"/>
  <c r="M49" i="7"/>
  <c r="D45" i="29"/>
  <c r="D45" i="35"/>
  <c r="K20" i="13"/>
  <c r="AB24" i="7" s="1"/>
  <c r="D7" i="35"/>
  <c r="D7" i="29"/>
  <c r="AF145" i="7"/>
  <c r="E97" i="34"/>
  <c r="G40" i="35"/>
  <c r="G40" i="29"/>
  <c r="AA36" i="7"/>
  <c r="AA32" i="7" s="1"/>
  <c r="AB32" i="7"/>
  <c r="O75" i="23"/>
  <c r="W14" i="7"/>
  <c r="X11" i="7"/>
  <c r="AG89" i="7"/>
  <c r="N53" i="23"/>
  <c r="N116" i="23" s="1"/>
  <c r="W35" i="7"/>
  <c r="X32" i="7"/>
  <c r="N74" i="23"/>
  <c r="E41" i="35"/>
  <c r="E41" i="29"/>
  <c r="O30" i="7"/>
  <c r="L70" i="23"/>
  <c r="E9" i="29"/>
  <c r="E9" i="35"/>
  <c r="F108" i="9"/>
  <c r="F109" i="9" s="1"/>
  <c r="G11" i="35"/>
  <c r="G11" i="29"/>
  <c r="R18" i="4"/>
  <c r="R12" i="4"/>
  <c r="Q12" i="4" s="1"/>
  <c r="Q20" i="4"/>
  <c r="F19" i="6"/>
  <c r="E51" i="1"/>
  <c r="J108" i="8"/>
  <c r="J109" i="8"/>
  <c r="F18" i="4"/>
  <c r="E20" i="4"/>
  <c r="F12" i="4"/>
  <c r="E12" i="4" s="1"/>
  <c r="H109" i="8"/>
  <c r="H108" i="8"/>
  <c r="I44" i="5"/>
  <c r="I78" i="5" s="1"/>
  <c r="M45" i="5"/>
  <c r="M44" i="5" s="1"/>
  <c r="F9" i="4"/>
  <c r="E9" i="4" s="1"/>
  <c r="E17" i="4"/>
  <c r="E8" i="14"/>
  <c r="G75" i="34"/>
  <c r="H55" i="34"/>
  <c r="O55" i="36"/>
  <c r="O5" i="36"/>
  <c r="N42" i="33"/>
  <c r="U14" i="7"/>
  <c r="T14" i="7"/>
  <c r="P36" i="7"/>
  <c r="C13" i="1"/>
  <c r="I75" i="36"/>
  <c r="J70" i="36"/>
  <c r="X12" i="11"/>
  <c r="I40" i="11"/>
  <c r="W22" i="11"/>
  <c r="I68" i="34"/>
  <c r="J67" i="34" s="1"/>
  <c r="O40" i="11"/>
  <c r="Y13" i="11"/>
  <c r="J40" i="11"/>
  <c r="J54" i="11" s="1"/>
  <c r="Q13" i="11"/>
  <c r="Q40" i="11" s="1"/>
  <c r="Q54" i="11" s="1"/>
  <c r="W13" i="11"/>
  <c r="E40" i="11"/>
  <c r="X15" i="11"/>
  <c r="J67" i="36"/>
  <c r="M68" i="34"/>
  <c r="F95" i="34"/>
  <c r="P72" i="36"/>
  <c r="G57" i="35"/>
  <c r="G57" i="29"/>
  <c r="P72" i="34"/>
  <c r="G27" i="35"/>
  <c r="G27" i="29"/>
  <c r="C7" i="29"/>
  <c r="AE13" i="7"/>
  <c r="M13" i="7"/>
  <c r="C7" i="35"/>
  <c r="AE145" i="7"/>
  <c r="G20" i="13"/>
  <c r="T24" i="7" s="1"/>
  <c r="W36" i="7"/>
  <c r="N75" i="23"/>
  <c r="F34" i="35"/>
  <c r="F34" i="29"/>
  <c r="AH145" i="7"/>
  <c r="G66" i="24"/>
  <c r="Y11" i="7"/>
  <c r="Y10" i="7" s="1"/>
  <c r="AG100" i="7"/>
  <c r="AG112" i="7"/>
  <c r="N38" i="7"/>
  <c r="AE38" i="7" s="1"/>
  <c r="C14" i="24"/>
  <c r="P14" i="24" s="1"/>
  <c r="O23" i="24"/>
  <c r="J8" i="5"/>
  <c r="M9" i="5"/>
  <c r="J18" i="4"/>
  <c r="J12" i="4"/>
  <c r="I12" i="4" s="1"/>
  <c r="I20" i="4"/>
  <c r="D19" i="6"/>
  <c r="S8" i="5"/>
  <c r="K44" i="5"/>
  <c r="K78" i="5" s="1"/>
  <c r="F96" i="5" s="1"/>
  <c r="G96" i="5" s="1"/>
  <c r="N18" i="4"/>
  <c r="M20" i="4"/>
  <c r="N12" i="4"/>
  <c r="M12" i="4" s="1"/>
  <c r="K86" i="1"/>
  <c r="E16" i="1"/>
  <c r="E21" i="1" s="1"/>
  <c r="H51" i="1"/>
  <c r="F108" i="8"/>
  <c r="F109" i="8"/>
  <c r="E97" i="36"/>
  <c r="H72" i="36"/>
  <c r="H71" i="36"/>
  <c r="E92" i="36"/>
  <c r="F26" i="29" l="1"/>
  <c r="F26" i="35"/>
  <c r="I58" i="11"/>
  <c r="I60" i="11"/>
  <c r="I61" i="11" s="1"/>
  <c r="I59" i="11"/>
  <c r="D108" i="24"/>
  <c r="M4" i="23"/>
  <c r="K41" i="28"/>
  <c r="K43" i="28" s="1"/>
  <c r="B8" i="28" s="1"/>
  <c r="K40" i="28"/>
  <c r="P65" i="34"/>
  <c r="P66" i="34"/>
  <c r="I91" i="34"/>
  <c r="C13" i="6"/>
  <c r="P40" i="7" s="1"/>
  <c r="T40" i="7"/>
  <c r="AA14" i="7"/>
  <c r="AB11" i="7"/>
  <c r="O53" i="23"/>
  <c r="AH89" i="7"/>
  <c r="G78" i="36"/>
  <c r="E95" i="36"/>
  <c r="E59" i="35"/>
  <c r="E59" i="29"/>
  <c r="D37" i="15"/>
  <c r="F37" i="15" s="1"/>
  <c r="AE71" i="7"/>
  <c r="AE100" i="7"/>
  <c r="P11" i="7"/>
  <c r="N14" i="7"/>
  <c r="R14" i="7"/>
  <c r="AG14" i="7"/>
  <c r="W47" i="7"/>
  <c r="AF47" i="7"/>
  <c r="X44" i="7"/>
  <c r="N86" i="23"/>
  <c r="I18" i="4"/>
  <c r="J10" i="4"/>
  <c r="I10" i="4" s="1"/>
  <c r="F16" i="21"/>
  <c r="S24" i="7"/>
  <c r="T23" i="7"/>
  <c r="M62" i="23" s="1"/>
  <c r="M63" i="23"/>
  <c r="H91" i="34"/>
  <c r="N65" i="34"/>
  <c r="N66" i="34"/>
  <c r="W40" i="11"/>
  <c r="E54" i="11"/>
  <c r="W54" i="11" s="1"/>
  <c r="X40" i="11"/>
  <c r="I54" i="11"/>
  <c r="X54" i="11" s="1"/>
  <c r="R36" i="7"/>
  <c r="R32" i="7" s="1"/>
  <c r="AG36" i="7"/>
  <c r="P32" i="7"/>
  <c r="N36" i="7"/>
  <c r="E95" i="34"/>
  <c r="G78" i="34"/>
  <c r="H75" i="34"/>
  <c r="W32" i="7"/>
  <c r="X3" i="7"/>
  <c r="N50" i="23"/>
  <c r="X10" i="7"/>
  <c r="M75" i="36"/>
  <c r="G34" i="35"/>
  <c r="G34" i="29"/>
  <c r="G41" i="28"/>
  <c r="G40" i="28"/>
  <c r="G43" i="28" s="1"/>
  <c r="B6" i="28" s="1"/>
  <c r="L115" i="23"/>
  <c r="L93" i="23"/>
  <c r="L94" i="23" s="1"/>
  <c r="C49" i="23" s="1"/>
  <c r="E8" i="17"/>
  <c r="F9" i="17"/>
  <c r="E13" i="6"/>
  <c r="AH112" i="7"/>
  <c r="AC11" i="7"/>
  <c r="AC10" i="7" s="1"/>
  <c r="AH100" i="7"/>
  <c r="G41" i="35"/>
  <c r="G41" i="29"/>
  <c r="K90" i="34"/>
  <c r="E18" i="35"/>
  <c r="E18" i="29"/>
  <c r="W23" i="7"/>
  <c r="M43" i="36"/>
  <c r="M72" i="36" s="1"/>
  <c r="M43" i="34"/>
  <c r="M72" i="34" s="1"/>
  <c r="F8" i="21"/>
  <c r="N71" i="23"/>
  <c r="O71" i="23"/>
  <c r="L62" i="23"/>
  <c r="D117" i="24"/>
  <c r="G7" i="35"/>
  <c r="G7" i="29"/>
  <c r="N67" i="34"/>
  <c r="Y40" i="11"/>
  <c r="O54" i="11"/>
  <c r="Y54" i="11" s="1"/>
  <c r="S14" i="7"/>
  <c r="M53" i="23"/>
  <c r="AF14" i="7"/>
  <c r="AF89" i="7"/>
  <c r="T11" i="7"/>
  <c r="O75" i="36"/>
  <c r="M78" i="5"/>
  <c r="F94" i="5"/>
  <c r="G94" i="5" s="1"/>
  <c r="G100" i="5" s="1"/>
  <c r="Q18" i="4"/>
  <c r="R10" i="4"/>
  <c r="Q10" i="4" s="1"/>
  <c r="E8" i="29"/>
  <c r="E8" i="35"/>
  <c r="AA24" i="7"/>
  <c r="AB23" i="7"/>
  <c r="O62" i="23" s="1"/>
  <c r="O63" i="23"/>
  <c r="M116" i="23"/>
  <c r="Q22" i="24"/>
  <c r="E13" i="24"/>
  <c r="R13" i="24" s="1"/>
  <c r="E40" i="28"/>
  <c r="E41" i="28" s="1"/>
  <c r="C21" i="23"/>
  <c r="AE155" i="7"/>
  <c r="C18" i="29"/>
  <c r="AE24" i="7"/>
  <c r="N23" i="7"/>
  <c r="C18" i="35"/>
  <c r="M24" i="7"/>
  <c r="S35" i="7"/>
  <c r="T32" i="7"/>
  <c r="M74" i="23"/>
  <c r="AF35" i="7"/>
  <c r="K73" i="34"/>
  <c r="L72" i="34" s="1"/>
  <c r="F13" i="6"/>
  <c r="F6" i="14"/>
  <c r="D129" i="10"/>
  <c r="D130" i="10" s="1"/>
  <c r="D132" i="10" s="1"/>
  <c r="C63" i="23"/>
  <c r="F36" i="35"/>
  <c r="F36" i="29"/>
  <c r="E36" i="15"/>
  <c r="P24" i="24"/>
  <c r="D15" i="24"/>
  <c r="Q15" i="24" s="1"/>
  <c r="G95" i="36"/>
  <c r="AA47" i="7"/>
  <c r="O86" i="23"/>
  <c r="O98" i="23" s="1"/>
  <c r="AB44" i="7"/>
  <c r="O83" i="23" s="1"/>
  <c r="N47" i="7"/>
  <c r="R47" i="7"/>
  <c r="AG47" i="7"/>
  <c r="L69" i="23"/>
  <c r="C36" i="35"/>
  <c r="C36" i="29"/>
  <c r="AE48" i="7"/>
  <c r="M48" i="7"/>
  <c r="B36" i="15"/>
  <c r="D9" i="29"/>
  <c r="D9" i="35"/>
  <c r="Y40" i="7"/>
  <c r="U40" i="7"/>
  <c r="AC40" i="7"/>
  <c r="C17" i="6"/>
  <c r="C19" i="6" s="1"/>
  <c r="M18" i="4"/>
  <c r="N10" i="4"/>
  <c r="M10" i="4" s="1"/>
  <c r="J66" i="34"/>
  <c r="F91" i="34"/>
  <c r="J65" i="34"/>
  <c r="F95" i="36"/>
  <c r="AF100" i="7"/>
  <c r="AF112" i="7"/>
  <c r="U11" i="7"/>
  <c r="U10" i="7" s="1"/>
  <c r="E18" i="4"/>
  <c r="F10" i="4"/>
  <c r="E10" i="4" s="1"/>
  <c r="G37" i="35"/>
  <c r="G37" i="29"/>
  <c r="E36" i="35"/>
  <c r="E36" i="29"/>
  <c r="D36" i="15"/>
  <c r="C9" i="35"/>
  <c r="M15" i="7"/>
  <c r="C9" i="29"/>
  <c r="AE15" i="7"/>
  <c r="F8" i="14"/>
  <c r="M8" i="5"/>
  <c r="D36" i="35"/>
  <c r="D36" i="29"/>
  <c r="C36" i="15"/>
  <c r="O10" i="7"/>
  <c r="I40" i="28"/>
  <c r="I43" i="28" s="1"/>
  <c r="B7" i="28" s="1"/>
  <c r="I41" i="28"/>
  <c r="K4" i="23"/>
  <c r="B108" i="24"/>
  <c r="AE93" i="7"/>
  <c r="F9" i="35"/>
  <c r="F9" i="29"/>
  <c r="P67" i="34"/>
  <c r="L72" i="36"/>
  <c r="K73" i="36"/>
  <c r="D13" i="6"/>
  <c r="F7" i="14"/>
  <c r="E59" i="23"/>
  <c r="D61" i="23"/>
  <c r="N93" i="23"/>
  <c r="N117" i="23"/>
  <c r="AG136" i="7"/>
  <c r="D120" i="24"/>
  <c r="D35" i="35"/>
  <c r="D35" i="29"/>
  <c r="AC136" i="7" l="1"/>
  <c r="D101" i="24"/>
  <c r="E61" i="23"/>
  <c r="F59" i="23"/>
  <c r="F61" i="23" s="1"/>
  <c r="B112" i="24"/>
  <c r="K8" i="23"/>
  <c r="B59" i="24"/>
  <c r="C8" i="23"/>
  <c r="E16" i="21"/>
  <c r="G36" i="35"/>
  <c r="AE81" i="7"/>
  <c r="G36" i="29"/>
  <c r="C35" i="35"/>
  <c r="AE47" i="7"/>
  <c r="C35" i="29"/>
  <c r="M47" i="7"/>
  <c r="O115" i="23"/>
  <c r="O93" i="23"/>
  <c r="O94" i="23" s="1"/>
  <c r="F49" i="23" s="1"/>
  <c r="L4" i="23"/>
  <c r="C108" i="24"/>
  <c r="D8" i="29"/>
  <c r="D8" i="35"/>
  <c r="AF23" i="7"/>
  <c r="C52" i="23"/>
  <c r="G74" i="24"/>
  <c r="H95" i="36"/>
  <c r="K91" i="34"/>
  <c r="E98" i="34"/>
  <c r="E99" i="34" s="1"/>
  <c r="E101" i="34" s="1"/>
  <c r="S23" i="7"/>
  <c r="D18" i="29"/>
  <c r="D18" i="35"/>
  <c r="E35" i="35"/>
  <c r="E35" i="29"/>
  <c r="W44" i="7"/>
  <c r="C8" i="29"/>
  <c r="M14" i="7"/>
  <c r="C8" i="35"/>
  <c r="AE14" i="7"/>
  <c r="N11" i="7"/>
  <c r="K91" i="36"/>
  <c r="E98" i="36"/>
  <c r="E99" i="36" s="1"/>
  <c r="E101" i="36" s="1"/>
  <c r="O50" i="23"/>
  <c r="AB10" i="7"/>
  <c r="AB3" i="7"/>
  <c r="R40" i="7"/>
  <c r="N40" i="7"/>
  <c r="AG40" i="7"/>
  <c r="P45" i="7"/>
  <c r="I62" i="11"/>
  <c r="G9" i="35"/>
  <c r="G9" i="29"/>
  <c r="AH101" i="7"/>
  <c r="AC31" i="7"/>
  <c r="AC30" i="7" s="1"/>
  <c r="AC72" i="7" s="1"/>
  <c r="D65" i="15" s="1"/>
  <c r="D79" i="15" s="1"/>
  <c r="AH113" i="7"/>
  <c r="G17" i="21" s="1"/>
  <c r="T31" i="7"/>
  <c r="AF90" i="7"/>
  <c r="M71" i="23"/>
  <c r="AF32" i="7"/>
  <c r="AE23" i="7"/>
  <c r="C17" i="35"/>
  <c r="C17" i="29"/>
  <c r="M23" i="7"/>
  <c r="G56" i="24"/>
  <c r="C37" i="23"/>
  <c r="I95" i="36"/>
  <c r="AF153" i="7"/>
  <c r="M73" i="34"/>
  <c r="N72" i="34"/>
  <c r="G16" i="21"/>
  <c r="U31" i="7"/>
  <c r="L117" i="23"/>
  <c r="E26" i="35"/>
  <c r="E26" i="29"/>
  <c r="R31" i="7"/>
  <c r="P10" i="7"/>
  <c r="AG11" i="7"/>
  <c r="C81" i="36"/>
  <c r="H77" i="36"/>
  <c r="H68" i="36"/>
  <c r="H63" i="36"/>
  <c r="H58" i="36"/>
  <c r="H76" i="36"/>
  <c r="H73" i="36"/>
  <c r="O116" i="23"/>
  <c r="C117" i="24"/>
  <c r="F36" i="15"/>
  <c r="F50" i="23"/>
  <c r="J75" i="24" s="1"/>
  <c r="L71" i="34"/>
  <c r="L70" i="34"/>
  <c r="G92" i="34"/>
  <c r="S32" i="7"/>
  <c r="AE35" i="7"/>
  <c r="G18" i="35"/>
  <c r="G18" i="29"/>
  <c r="E43" i="28"/>
  <c r="B5" i="28" s="1"/>
  <c r="C5" i="28" s="1"/>
  <c r="D5" i="28" s="1"/>
  <c r="AA23" i="7"/>
  <c r="F18" i="35"/>
  <c r="F18" i="29"/>
  <c r="N72" i="36"/>
  <c r="M73" i="36"/>
  <c r="E117" i="24"/>
  <c r="AH104" i="7"/>
  <c r="E121" i="24" s="1"/>
  <c r="E122" i="24" s="1"/>
  <c r="N49" i="23"/>
  <c r="AE36" i="7"/>
  <c r="N32" i="7"/>
  <c r="M115" i="23"/>
  <c r="M117" i="23" s="1"/>
  <c r="M93" i="23"/>
  <c r="M94" i="23" s="1"/>
  <c r="D49" i="23" s="1"/>
  <c r="M40" i="36"/>
  <c r="M40" i="34"/>
  <c r="F5" i="21"/>
  <c r="N83" i="23"/>
  <c r="AF44" i="7"/>
  <c r="C16" i="21"/>
  <c r="B117" i="24"/>
  <c r="AE133" i="7"/>
  <c r="N4" i="23"/>
  <c r="E108" i="24"/>
  <c r="F8" i="29"/>
  <c r="F8" i="35"/>
  <c r="N94" i="23"/>
  <c r="E49" i="23" s="1"/>
  <c r="L49" i="23"/>
  <c r="O72" i="7"/>
  <c r="L70" i="36"/>
  <c r="G92" i="36"/>
  <c r="L71" i="36"/>
  <c r="AG113" i="7"/>
  <c r="AG161" i="7"/>
  <c r="AG101" i="7"/>
  <c r="Y31" i="7"/>
  <c r="Y30" i="7" s="1"/>
  <c r="Y72" i="7" s="1"/>
  <c r="D64" i="15" s="1"/>
  <c r="D78" i="15" s="1"/>
  <c r="F35" i="29"/>
  <c r="F35" i="35"/>
  <c r="AA44" i="7"/>
  <c r="T3" i="7"/>
  <c r="M50" i="23"/>
  <c r="T10" i="7"/>
  <c r="AF10" i="7" s="1"/>
  <c r="AF79" i="7" s="1"/>
  <c r="AF11" i="7"/>
  <c r="E17" i="29"/>
  <c r="E17" i="35"/>
  <c r="K92" i="34"/>
  <c r="AH161" i="7"/>
  <c r="E7" i="17"/>
  <c r="F7" i="17" s="1"/>
  <c r="F8" i="17"/>
  <c r="C81" i="34"/>
  <c r="H58" i="34"/>
  <c r="H73" i="34"/>
  <c r="H77" i="34"/>
  <c r="H68" i="34"/>
  <c r="H63" i="34"/>
  <c r="H76" i="34"/>
  <c r="H78" i="34" s="1"/>
  <c r="P31" i="7"/>
  <c r="AG32" i="7"/>
  <c r="R11" i="7"/>
  <c r="R10" i="7" s="1"/>
  <c r="AE112" i="7"/>
  <c r="G59" i="35"/>
  <c r="AE82" i="7"/>
  <c r="G59" i="29"/>
  <c r="H75" i="36"/>
  <c r="H78" i="36" s="1"/>
  <c r="AB40" i="7"/>
  <c r="AF40" i="7" s="1"/>
  <c r="S40" i="7"/>
  <c r="X40" i="7"/>
  <c r="M79" i="23"/>
  <c r="M98" i="23" s="1"/>
  <c r="C12" i="24" l="1"/>
  <c r="P12" i="24" s="1"/>
  <c r="O21" i="24"/>
  <c r="AG163" i="7"/>
  <c r="E22" i="23"/>
  <c r="I57" i="24" s="1"/>
  <c r="B98" i="24"/>
  <c r="AA133" i="7"/>
  <c r="M57" i="34"/>
  <c r="U45" i="7"/>
  <c r="N45" i="7"/>
  <c r="P44" i="7"/>
  <c r="R45" i="7"/>
  <c r="AE113" i="7" s="1"/>
  <c r="D17" i="21" s="1"/>
  <c r="D6" i="21" s="1"/>
  <c r="AG45" i="7"/>
  <c r="AE161" i="7"/>
  <c r="D17" i="35"/>
  <c r="D17" i="29"/>
  <c r="C59" i="24"/>
  <c r="D16" i="21"/>
  <c r="AE116" i="7"/>
  <c r="F17" i="21"/>
  <c r="AG116" i="7"/>
  <c r="M57" i="36"/>
  <c r="K90" i="36"/>
  <c r="K92" i="36" s="1"/>
  <c r="AG10" i="7"/>
  <c r="AG79" i="7" s="1"/>
  <c r="H92" i="34"/>
  <c r="N70" i="34"/>
  <c r="N71" i="34"/>
  <c r="O41" i="36"/>
  <c r="O62" i="36" s="1"/>
  <c r="O41" i="34"/>
  <c r="O62" i="34" s="1"/>
  <c r="G6" i="21"/>
  <c r="O49" i="23"/>
  <c r="C5" i="29"/>
  <c r="M11" i="7"/>
  <c r="N10" i="7"/>
  <c r="C5" i="35"/>
  <c r="M101" i="23"/>
  <c r="D50" i="23"/>
  <c r="H75" i="24" s="1"/>
  <c r="N103" i="23"/>
  <c r="P30" i="7"/>
  <c r="AG31" i="7"/>
  <c r="M49" i="23"/>
  <c r="I74" i="24"/>
  <c r="N31" i="7"/>
  <c r="AE32" i="7"/>
  <c r="C26" i="35"/>
  <c r="C26" i="29"/>
  <c r="M32" i="7"/>
  <c r="D26" i="35"/>
  <c r="D26" i="29"/>
  <c r="S31" i="7"/>
  <c r="G17" i="35"/>
  <c r="G17" i="29"/>
  <c r="T30" i="7"/>
  <c r="M70" i="23"/>
  <c r="K40" i="36"/>
  <c r="E5" i="21"/>
  <c r="K40" i="34"/>
  <c r="AE101" i="7"/>
  <c r="W40" i="7"/>
  <c r="N79" i="23"/>
  <c r="N99" i="23" s="1"/>
  <c r="X31" i="7"/>
  <c r="AG153" i="7"/>
  <c r="AG90" i="7"/>
  <c r="Q3" i="7"/>
  <c r="Q4" i="7" s="1"/>
  <c r="O73" i="7"/>
  <c r="C62" i="15"/>
  <c r="C76" i="15" s="1"/>
  <c r="H74" i="24"/>
  <c r="D52" i="23"/>
  <c r="R30" i="7"/>
  <c r="R72" i="7" s="1"/>
  <c r="AH116" i="7"/>
  <c r="D21" i="23"/>
  <c r="AF155" i="7"/>
  <c r="C38" i="23"/>
  <c r="G69" i="24" s="1"/>
  <c r="G68" i="24"/>
  <c r="C28" i="35"/>
  <c r="C28" i="29"/>
  <c r="M40" i="7"/>
  <c r="G8" i="35"/>
  <c r="G8" i="29"/>
  <c r="AE144" i="7"/>
  <c r="AE146" i="7" s="1"/>
  <c r="J74" i="24"/>
  <c r="B14" i="24"/>
  <c r="O14" i="24" s="1"/>
  <c r="N23" i="24"/>
  <c r="AA40" i="7"/>
  <c r="AE40" i="7" s="1"/>
  <c r="O79" i="23"/>
  <c r="O99" i="23" s="1"/>
  <c r="AH90" i="7"/>
  <c r="AH153" i="7"/>
  <c r="AB31" i="7"/>
  <c r="Z22" i="7"/>
  <c r="V22" i="7"/>
  <c r="AD22" i="7"/>
  <c r="D28" i="35"/>
  <c r="D28" i="29"/>
  <c r="B15" i="24"/>
  <c r="O15" i="24" s="1"/>
  <c r="N24" i="24"/>
  <c r="AH163" i="7"/>
  <c r="F22" i="23"/>
  <c r="J57" i="24" s="1"/>
  <c r="F32" i="35"/>
  <c r="F32" i="29"/>
  <c r="D118" i="24"/>
  <c r="AG134" i="7"/>
  <c r="AG104" i="7"/>
  <c r="D121" i="24" s="1"/>
  <c r="D122" i="24" s="1"/>
  <c r="I40" i="36"/>
  <c r="I40" i="34"/>
  <c r="C5" i="21"/>
  <c r="H92" i="36"/>
  <c r="N71" i="36"/>
  <c r="N70" i="36"/>
  <c r="F17" i="35"/>
  <c r="F17" i="29"/>
  <c r="O118" i="23"/>
  <c r="O40" i="36"/>
  <c r="O40" i="34"/>
  <c r="G5" i="21"/>
  <c r="G10" i="21" s="1"/>
  <c r="G21" i="21"/>
  <c r="C109" i="24"/>
  <c r="L5" i="23"/>
  <c r="E118" i="24"/>
  <c r="AH134" i="7"/>
  <c r="E32" i="35"/>
  <c r="E32" i="29"/>
  <c r="AF93" i="7"/>
  <c r="O117" i="23"/>
  <c r="G35" i="35"/>
  <c r="G35" i="29"/>
  <c r="F62" i="15" l="1"/>
  <c r="F76" i="15" s="1"/>
  <c r="G28" i="35"/>
  <c r="G28" i="29"/>
  <c r="AD134" i="7"/>
  <c r="E99" i="24"/>
  <c r="L127" i="23"/>
  <c r="L128" i="23"/>
  <c r="L129" i="23"/>
  <c r="AC134" i="7"/>
  <c r="D99" i="24"/>
  <c r="W22" i="7"/>
  <c r="AG123" i="7"/>
  <c r="Z11" i="7"/>
  <c r="Z10" i="7" s="1"/>
  <c r="Z72" i="7" s="1"/>
  <c r="AG170" i="7"/>
  <c r="F51" i="23"/>
  <c r="O101" i="23"/>
  <c r="H56" i="24"/>
  <c r="D37" i="23"/>
  <c r="D63" i="23"/>
  <c r="M5" i="23"/>
  <c r="D109" i="24"/>
  <c r="AG93" i="7"/>
  <c r="E28" i="35"/>
  <c r="E28" i="29"/>
  <c r="W31" i="7"/>
  <c r="D25" i="35"/>
  <c r="D25" i="29"/>
  <c r="AE163" i="7"/>
  <c r="C22" i="23"/>
  <c r="N44" i="7"/>
  <c r="C33" i="35"/>
  <c r="C33" i="29"/>
  <c r="M45" i="7"/>
  <c r="L8" i="23"/>
  <c r="B60" i="24"/>
  <c r="D8" i="23"/>
  <c r="C112" i="24"/>
  <c r="I57" i="34"/>
  <c r="AB30" i="7"/>
  <c r="O70" i="23"/>
  <c r="F28" i="35"/>
  <c r="F28" i="29"/>
  <c r="AA31" i="7"/>
  <c r="AG155" i="7"/>
  <c r="E21" i="23"/>
  <c r="C17" i="21"/>
  <c r="B118" i="24"/>
  <c r="AE134" i="7"/>
  <c r="AE104" i="7"/>
  <c r="M69" i="23"/>
  <c r="P62" i="34"/>
  <c r="O63" i="34"/>
  <c r="P21" i="24"/>
  <c r="D12" i="24"/>
  <c r="Q12" i="24" s="1"/>
  <c r="N57" i="36"/>
  <c r="M58" i="36"/>
  <c r="D5" i="21"/>
  <c r="D10" i="21" s="1"/>
  <c r="D21" i="21"/>
  <c r="U44" i="7"/>
  <c r="U30" i="7" s="1"/>
  <c r="U72" i="7" s="1"/>
  <c r="D63" i="15" s="1"/>
  <c r="D77" i="15" s="1"/>
  <c r="S45" i="7"/>
  <c r="AF101" i="7"/>
  <c r="AF113" i="7"/>
  <c r="AF161" i="7"/>
  <c r="I57" i="36"/>
  <c r="AA22" i="7"/>
  <c r="AD11" i="7"/>
  <c r="AD10" i="7" s="1"/>
  <c r="AD72" i="7" s="1"/>
  <c r="E65" i="15" s="1"/>
  <c r="E79" i="15" s="1"/>
  <c r="AH123" i="7"/>
  <c r="AH170" i="7"/>
  <c r="AH155" i="7"/>
  <c r="F21" i="23"/>
  <c r="X30" i="7"/>
  <c r="N70" i="23"/>
  <c r="K57" i="36"/>
  <c r="G26" i="35"/>
  <c r="G26" i="29"/>
  <c r="C4" i="29"/>
  <c r="AA144" i="7"/>
  <c r="B34" i="15"/>
  <c r="M10" i="7"/>
  <c r="C4" i="35"/>
  <c r="O63" i="36"/>
  <c r="P72" i="7"/>
  <c r="O57" i="34"/>
  <c r="O39" i="34"/>
  <c r="O4" i="34" s="1"/>
  <c r="O57" i="36"/>
  <c r="O39" i="36"/>
  <c r="O4" i="36" s="1"/>
  <c r="S22" i="7"/>
  <c r="V11" i="7"/>
  <c r="AF123" i="7"/>
  <c r="AH22" i="7"/>
  <c r="AF170" i="7"/>
  <c r="N5" i="23"/>
  <c r="E109" i="24"/>
  <c r="AH93" i="7"/>
  <c r="AH157" i="7"/>
  <c r="N101" i="23"/>
  <c r="M104" i="23" s="1"/>
  <c r="E51" i="23"/>
  <c r="K57" i="34"/>
  <c r="AF31" i="7"/>
  <c r="N30" i="7"/>
  <c r="N72" i="7" s="1"/>
  <c r="C25" i="29"/>
  <c r="AE31" i="7"/>
  <c r="C25" i="35"/>
  <c r="M31" i="7"/>
  <c r="T72" i="7"/>
  <c r="M41" i="36"/>
  <c r="M41" i="34"/>
  <c r="F6" i="21"/>
  <c r="F10" i="21" s="1"/>
  <c r="F21" i="21"/>
  <c r="AG44" i="7"/>
  <c r="M58" i="34"/>
  <c r="E24" i="15" l="1"/>
  <c r="C60" i="29"/>
  <c r="B62" i="15"/>
  <c r="C60" i="35"/>
  <c r="M62" i="36"/>
  <c r="M39" i="36"/>
  <c r="M4" i="36" s="1"/>
  <c r="AF172" i="7"/>
  <c r="D23" i="23"/>
  <c r="H58" i="24" s="1"/>
  <c r="AE22" i="7"/>
  <c r="D16" i="35"/>
  <c r="D16" i="29"/>
  <c r="M18" i="7"/>
  <c r="S11" i="7"/>
  <c r="AF144" i="7"/>
  <c r="AF146" i="7" s="1"/>
  <c r="O77" i="34"/>
  <c r="O58" i="34"/>
  <c r="P57" i="34" s="1"/>
  <c r="N69" i="23"/>
  <c r="X72" i="7"/>
  <c r="C64" i="15" s="1"/>
  <c r="C78" i="15" s="1"/>
  <c r="AH172" i="7"/>
  <c r="F23" i="23"/>
  <c r="J58" i="24" s="1"/>
  <c r="I58" i="36"/>
  <c r="J57" i="36" s="1"/>
  <c r="AF134" i="7"/>
  <c r="C118" i="24"/>
  <c r="AF104" i="7"/>
  <c r="C121" i="24" s="1"/>
  <c r="C122" i="24" s="1"/>
  <c r="I41" i="36"/>
  <c r="I41" i="34"/>
  <c r="C6" i="21"/>
  <c r="C10" i="21" s="1"/>
  <c r="C21" i="21"/>
  <c r="D14" i="23"/>
  <c r="D15" i="23" s="1"/>
  <c r="C32" i="35"/>
  <c r="C32" i="29"/>
  <c r="M44" i="7"/>
  <c r="W30" i="7"/>
  <c r="E25" i="35"/>
  <c r="E25" i="29"/>
  <c r="H68" i="24"/>
  <c r="D38" i="23"/>
  <c r="H69" i="24" s="1"/>
  <c r="AG172" i="7"/>
  <c r="E23" i="23"/>
  <c r="I58" i="24" s="1"/>
  <c r="T73" i="7"/>
  <c r="C63" i="15"/>
  <c r="C77" i="15" s="1"/>
  <c r="B45" i="15"/>
  <c r="K58" i="34"/>
  <c r="L57" i="34" s="1"/>
  <c r="B62" i="24"/>
  <c r="N8" i="23"/>
  <c r="F8" i="23"/>
  <c r="E112" i="24"/>
  <c r="D62" i="15"/>
  <c r="D76" i="15" s="1"/>
  <c r="AG72" i="7"/>
  <c r="AH127" i="7"/>
  <c r="E130" i="24" s="1"/>
  <c r="AH133" i="7"/>
  <c r="E126" i="24"/>
  <c r="S44" i="7"/>
  <c r="D33" i="29"/>
  <c r="D33" i="35"/>
  <c r="H89" i="36"/>
  <c r="N56" i="36"/>
  <c r="N55" i="36"/>
  <c r="AG30" i="7"/>
  <c r="AG80" i="7" s="1"/>
  <c r="B121" i="24"/>
  <c r="B122" i="24" s="1"/>
  <c r="AH106" i="7"/>
  <c r="I56" i="24"/>
  <c r="E20" i="23"/>
  <c r="E37" i="23"/>
  <c r="E63" i="23"/>
  <c r="I58" i="34"/>
  <c r="C61" i="24"/>
  <c r="C60" i="24"/>
  <c r="G57" i="24"/>
  <c r="C20" i="23"/>
  <c r="E64" i="15"/>
  <c r="E78" i="15" s="1"/>
  <c r="AF133" i="7"/>
  <c r="C126" i="24"/>
  <c r="AF127" i="7"/>
  <c r="O77" i="36"/>
  <c r="O58" i="36"/>
  <c r="P57" i="36" s="1"/>
  <c r="P61" i="36"/>
  <c r="I90" i="36"/>
  <c r="P60" i="36"/>
  <c r="L57" i="36"/>
  <c r="K58" i="36"/>
  <c r="F37" i="23"/>
  <c r="J56" i="24"/>
  <c r="F20" i="23"/>
  <c r="F63" i="23"/>
  <c r="AF163" i="7"/>
  <c r="D22" i="23"/>
  <c r="AF30" i="7"/>
  <c r="AF80" i="7" s="1"/>
  <c r="AA134" i="7"/>
  <c r="AA137" i="7" s="1"/>
  <c r="B99" i="24"/>
  <c r="AE137" i="7"/>
  <c r="AH95" i="7"/>
  <c r="AE45" i="7"/>
  <c r="AH165" i="7"/>
  <c r="D126" i="24"/>
  <c r="AG127" i="7"/>
  <c r="D130" i="24" s="1"/>
  <c r="AG133" i="7"/>
  <c r="B46" i="15"/>
  <c r="G25" i="35"/>
  <c r="G25" i="29"/>
  <c r="N56" i="34"/>
  <c r="H89" i="34"/>
  <c r="N55" i="34"/>
  <c r="C24" i="29"/>
  <c r="C24" i="35"/>
  <c r="M30" i="7"/>
  <c r="AA145" i="7"/>
  <c r="AA146" i="7" s="1"/>
  <c r="B35" i="15"/>
  <c r="I76" i="24"/>
  <c r="E52" i="23"/>
  <c r="N57" i="34"/>
  <c r="M62" i="34"/>
  <c r="M39" i="34"/>
  <c r="M4" i="34" s="1"/>
  <c r="V10" i="7"/>
  <c r="AH11" i="7"/>
  <c r="P62" i="36"/>
  <c r="B38" i="15"/>
  <c r="F16" i="35"/>
  <c r="F16" i="29"/>
  <c r="AA11" i="7"/>
  <c r="AH144" i="7"/>
  <c r="AH146" i="7" s="1"/>
  <c r="E17" i="21"/>
  <c r="AF116" i="7"/>
  <c r="AH118" i="7" s="1"/>
  <c r="P61" i="34"/>
  <c r="P60" i="34"/>
  <c r="I90" i="34"/>
  <c r="AA30" i="7"/>
  <c r="F25" i="35"/>
  <c r="F25" i="29"/>
  <c r="O69" i="23"/>
  <c r="AB72" i="7"/>
  <c r="C65" i="15" s="1"/>
  <c r="C79" i="15" s="1"/>
  <c r="B61" i="24"/>
  <c r="C62" i="24" s="1"/>
  <c r="M8" i="23"/>
  <c r="E8" i="23"/>
  <c r="D112" i="24"/>
  <c r="J76" i="24"/>
  <c r="F52" i="23"/>
  <c r="E16" i="29"/>
  <c r="E16" i="35"/>
  <c r="W11" i="7"/>
  <c r="AG144" i="7"/>
  <c r="AG146" i="7" s="1"/>
  <c r="W10" i="7" l="1"/>
  <c r="E5" i="35"/>
  <c r="E5" i="29"/>
  <c r="V72" i="7"/>
  <c r="AH10" i="7"/>
  <c r="AG137" i="7"/>
  <c r="AC133" i="7"/>
  <c r="AC137" i="7" s="1"/>
  <c r="D98" i="24"/>
  <c r="G33" i="35"/>
  <c r="G33" i="29"/>
  <c r="G89" i="36"/>
  <c r="L56" i="36"/>
  <c r="L55" i="36"/>
  <c r="C98" i="24"/>
  <c r="AF137" i="7"/>
  <c r="AB133" i="7"/>
  <c r="J56" i="34"/>
  <c r="F89" i="34"/>
  <c r="J55" i="34"/>
  <c r="I68" i="24"/>
  <c r="E38" i="23"/>
  <c r="I69" i="24" s="1"/>
  <c r="D32" i="35"/>
  <c r="D32" i="29"/>
  <c r="S30" i="7"/>
  <c r="F14" i="23"/>
  <c r="F15" i="23" s="1"/>
  <c r="E24" i="35"/>
  <c r="E24" i="29"/>
  <c r="D35" i="15"/>
  <c r="AC145" i="7"/>
  <c r="AH174" i="7"/>
  <c r="AH149" i="7" s="1"/>
  <c r="F24" i="35"/>
  <c r="F24" i="29"/>
  <c r="AD145" i="7"/>
  <c r="E35" i="15"/>
  <c r="O22" i="24"/>
  <c r="C13" i="24"/>
  <c r="P13" i="24" s="1"/>
  <c r="AF83" i="7"/>
  <c r="J55" i="24"/>
  <c r="I96" i="36"/>
  <c r="I98" i="36" s="1"/>
  <c r="O78" i="36"/>
  <c r="I55" i="24"/>
  <c r="P22" i="24"/>
  <c r="D13" i="24"/>
  <c r="Q13" i="24" s="1"/>
  <c r="AG83" i="7"/>
  <c r="U62" i="15"/>
  <c r="AG76" i="7"/>
  <c r="G89" i="34"/>
  <c r="L56" i="34"/>
  <c r="L55" i="34"/>
  <c r="I62" i="34"/>
  <c r="I39" i="34"/>
  <c r="I4" i="34" s="1"/>
  <c r="AH148" i="7"/>
  <c r="B76" i="15"/>
  <c r="F5" i="29"/>
  <c r="AA10" i="7"/>
  <c r="F5" i="35"/>
  <c r="H36" i="15"/>
  <c r="H37" i="15"/>
  <c r="H34" i="15"/>
  <c r="H35" i="15"/>
  <c r="H38" i="15"/>
  <c r="E14" i="23"/>
  <c r="E15" i="23" s="1"/>
  <c r="N62" i="34"/>
  <c r="M63" i="34"/>
  <c r="M77" i="34"/>
  <c r="B102" i="24"/>
  <c r="E12" i="15"/>
  <c r="C7" i="23"/>
  <c r="H57" i="24"/>
  <c r="D20" i="23"/>
  <c r="C130" i="24"/>
  <c r="AH129" i="7"/>
  <c r="E58" i="24"/>
  <c r="J57" i="34"/>
  <c r="AH137" i="7"/>
  <c r="E98" i="24"/>
  <c r="AD133" i="7"/>
  <c r="AD137" i="7" s="1"/>
  <c r="AF72" i="7"/>
  <c r="AE44" i="7"/>
  <c r="I62" i="36"/>
  <c r="I39" i="36"/>
  <c r="I4" i="36" s="1"/>
  <c r="C99" i="24"/>
  <c r="AB134" i="7"/>
  <c r="P56" i="34"/>
  <c r="P55" i="34"/>
  <c r="I89" i="34"/>
  <c r="C85" i="34" s="1"/>
  <c r="S10" i="7"/>
  <c r="D5" i="35"/>
  <c r="D5" i="29"/>
  <c r="AE11" i="7"/>
  <c r="G16" i="35"/>
  <c r="G16" i="29"/>
  <c r="N62" i="36"/>
  <c r="M63" i="36"/>
  <c r="M77" i="36"/>
  <c r="K41" i="36"/>
  <c r="K41" i="34"/>
  <c r="E6" i="21"/>
  <c r="E10" i="21" s="1"/>
  <c r="F12" i="21" s="1"/>
  <c r="E21" i="21"/>
  <c r="F38" i="23"/>
  <c r="J69" i="24" s="1"/>
  <c r="J68" i="24"/>
  <c r="I89" i="36"/>
  <c r="C85" i="36" s="1"/>
  <c r="P58" i="36"/>
  <c r="P56" i="36"/>
  <c r="P55" i="36"/>
  <c r="C26" i="23"/>
  <c r="G55" i="24"/>
  <c r="F89" i="36"/>
  <c r="J56" i="36"/>
  <c r="J55" i="36"/>
  <c r="I96" i="34"/>
  <c r="I98" i="34" s="1"/>
  <c r="O78" i="34"/>
  <c r="P58" i="34" s="1"/>
  <c r="C108" i="15"/>
  <c r="F24" i="15"/>
  <c r="P77" i="34" l="1"/>
  <c r="K62" i="34"/>
  <c r="K39" i="34"/>
  <c r="K4" i="34" s="1"/>
  <c r="AF76" i="7"/>
  <c r="T62" i="15"/>
  <c r="H55" i="24"/>
  <c r="P25" i="24"/>
  <c r="D16" i="24"/>
  <c r="Q16" i="24" s="1"/>
  <c r="AG106" i="7"/>
  <c r="K62" i="36"/>
  <c r="K39" i="36"/>
  <c r="K4" i="36" s="1"/>
  <c r="I63" i="34"/>
  <c r="J62" i="34"/>
  <c r="I77" i="34"/>
  <c r="C83" i="36"/>
  <c r="P68" i="36"/>
  <c r="P73" i="36"/>
  <c r="P76" i="36"/>
  <c r="P75" i="36"/>
  <c r="P63" i="36"/>
  <c r="D24" i="35"/>
  <c r="D24" i="29"/>
  <c r="AB145" i="7"/>
  <c r="C35" i="15"/>
  <c r="F35" i="15" s="1"/>
  <c r="AE30" i="7"/>
  <c r="E14" i="15"/>
  <c r="D102" i="24"/>
  <c r="E7" i="23"/>
  <c r="G24" i="15"/>
  <c r="H96" i="36"/>
  <c r="H98" i="36" s="1"/>
  <c r="M78" i="36"/>
  <c r="D4" i="35"/>
  <c r="C34" i="15"/>
  <c r="S72" i="7"/>
  <c r="D4" i="29"/>
  <c r="AB144" i="7"/>
  <c r="AE10" i="7"/>
  <c r="I63" i="36"/>
  <c r="I77" i="36"/>
  <c r="C14" i="23"/>
  <c r="C15" i="23" s="1"/>
  <c r="C9" i="23"/>
  <c r="N77" i="34"/>
  <c r="M78" i="34"/>
  <c r="H96" i="34"/>
  <c r="H98" i="34" s="1"/>
  <c r="F4" i="35"/>
  <c r="AA72" i="7"/>
  <c r="AD144" i="7"/>
  <c r="AD146" i="7" s="1"/>
  <c r="E34" i="15"/>
  <c r="E38" i="15" s="1"/>
  <c r="F4" i="29"/>
  <c r="P77" i="36"/>
  <c r="AB137" i="7"/>
  <c r="AH79" i="7"/>
  <c r="L131" i="23"/>
  <c r="AC144" i="7"/>
  <c r="AC146" i="7" s="1"/>
  <c r="W72" i="7"/>
  <c r="E4" i="29"/>
  <c r="E4" i="35"/>
  <c r="D34" i="15"/>
  <c r="D38" i="15" s="1"/>
  <c r="P76" i="34"/>
  <c r="P75" i="34"/>
  <c r="P78" i="34" s="1"/>
  <c r="C83" i="34"/>
  <c r="B111" i="15"/>
  <c r="P73" i="34"/>
  <c r="P68" i="34"/>
  <c r="P63" i="34"/>
  <c r="G12" i="21"/>
  <c r="G13" i="21"/>
  <c r="N61" i="36"/>
  <c r="H90" i="36"/>
  <c r="N63" i="36"/>
  <c r="N60" i="36"/>
  <c r="G5" i="35"/>
  <c r="G5" i="29"/>
  <c r="G32" i="35"/>
  <c r="G32" i="29"/>
  <c r="E102" i="24"/>
  <c r="E15" i="15"/>
  <c r="F15" i="15" s="1"/>
  <c r="G15" i="15" s="1"/>
  <c r="F7" i="23"/>
  <c r="F12" i="15"/>
  <c r="H90" i="34"/>
  <c r="N63" i="34"/>
  <c r="N61" i="34"/>
  <c r="N60" i="34"/>
  <c r="AG149" i="7"/>
  <c r="C16" i="24"/>
  <c r="P16" i="24" s="1"/>
  <c r="AG95" i="7"/>
  <c r="O25" i="24"/>
  <c r="D7" i="23"/>
  <c r="D9" i="23" s="1"/>
  <c r="C102" i="24"/>
  <c r="E13" i="15"/>
  <c r="E63" i="15"/>
  <c r="E77" i="15" s="1"/>
  <c r="AH72" i="7"/>
  <c r="B47" i="15"/>
  <c r="B48" i="15" s="1"/>
  <c r="AE79" i="7" l="1"/>
  <c r="G4" i="35"/>
  <c r="G4" i="29"/>
  <c r="C38" i="15"/>
  <c r="F38" i="15" s="1"/>
  <c r="F34" i="15"/>
  <c r="P78" i="36"/>
  <c r="H14" i="15"/>
  <c r="F13" i="15"/>
  <c r="G13" i="15" s="1"/>
  <c r="G12" i="15"/>
  <c r="E12" i="24"/>
  <c r="R12" i="24" s="1"/>
  <c r="AH83" i="7"/>
  <c r="Q21" i="24"/>
  <c r="H13" i="15"/>
  <c r="E60" i="29"/>
  <c r="B64" i="15"/>
  <c r="B78" i="15" s="1"/>
  <c r="E60" i="35"/>
  <c r="E26" i="15"/>
  <c r="B110" i="15"/>
  <c r="N75" i="34"/>
  <c r="N76" i="34"/>
  <c r="N68" i="34"/>
  <c r="N73" i="34"/>
  <c r="N58" i="34"/>
  <c r="F96" i="36"/>
  <c r="J77" i="36"/>
  <c r="I78" i="36"/>
  <c r="AB146" i="7"/>
  <c r="F14" i="15"/>
  <c r="G14" i="15" s="1"/>
  <c r="H15" i="15"/>
  <c r="F96" i="34"/>
  <c r="I78" i="34"/>
  <c r="J77" i="34" s="1"/>
  <c r="L62" i="36"/>
  <c r="K63" i="36"/>
  <c r="K77" i="36"/>
  <c r="D26" i="23"/>
  <c r="N76" i="36"/>
  <c r="N68" i="36"/>
  <c r="N75" i="36"/>
  <c r="N73" i="36"/>
  <c r="N58" i="36"/>
  <c r="AE80" i="7"/>
  <c r="G24" i="35"/>
  <c r="G24" i="29"/>
  <c r="K63" i="34"/>
  <c r="L62" i="34" s="1"/>
  <c r="K77" i="34"/>
  <c r="AH76" i="7"/>
  <c r="AG129" i="7"/>
  <c r="V62" i="15"/>
  <c r="F26" i="23"/>
  <c r="F9" i="23"/>
  <c r="F60" i="29"/>
  <c r="F60" i="35"/>
  <c r="E27" i="15"/>
  <c r="B65" i="15"/>
  <c r="B79" i="15" s="1"/>
  <c r="J63" i="36"/>
  <c r="F90" i="36"/>
  <c r="D85" i="36" s="1"/>
  <c r="J61" i="36"/>
  <c r="J60" i="36"/>
  <c r="J62" i="36"/>
  <c r="D60" i="35"/>
  <c r="B63" i="15"/>
  <c r="D60" i="29"/>
  <c r="E25" i="15"/>
  <c r="AE72" i="7"/>
  <c r="N77" i="36"/>
  <c r="E26" i="23"/>
  <c r="E9" i="23"/>
  <c r="F90" i="34"/>
  <c r="D85" i="34" s="1"/>
  <c r="J63" i="34"/>
  <c r="J61" i="34"/>
  <c r="J60" i="34"/>
  <c r="G60" i="35" l="1"/>
  <c r="S62" i="15"/>
  <c r="AE76" i="7"/>
  <c r="G60" i="29"/>
  <c r="AD80" i="7"/>
  <c r="B13" i="24"/>
  <c r="O13" i="24" s="1"/>
  <c r="N22" i="24"/>
  <c r="G96" i="36"/>
  <c r="G98" i="36" s="1"/>
  <c r="K78" i="36"/>
  <c r="F100" i="34"/>
  <c r="F98" i="34"/>
  <c r="F99" i="34" s="1"/>
  <c r="N78" i="34"/>
  <c r="E16" i="24"/>
  <c r="R16" i="24" s="1"/>
  <c r="Q25" i="24"/>
  <c r="G36" i="15"/>
  <c r="G34" i="15"/>
  <c r="G38" i="15"/>
  <c r="G37" i="15"/>
  <c r="G35" i="15"/>
  <c r="B77" i="15"/>
  <c r="B66" i="15"/>
  <c r="B67" i="15" s="1"/>
  <c r="C111" i="15"/>
  <c r="D111" i="15" s="1"/>
  <c r="F27" i="15"/>
  <c r="G27" i="15" s="1"/>
  <c r="G96" i="34"/>
  <c r="G98" i="34" s="1"/>
  <c r="K78" i="34"/>
  <c r="L77" i="34" s="1"/>
  <c r="N78" i="36"/>
  <c r="C109" i="15"/>
  <c r="F25" i="15"/>
  <c r="H26" i="15"/>
  <c r="E28" i="15"/>
  <c r="H25" i="15"/>
  <c r="L61" i="34"/>
  <c r="G90" i="34"/>
  <c r="L63" i="34"/>
  <c r="L60" i="34"/>
  <c r="L61" i="36"/>
  <c r="G90" i="36"/>
  <c r="L63" i="36"/>
  <c r="L60" i="36"/>
  <c r="C82" i="36"/>
  <c r="J76" i="36"/>
  <c r="J68" i="36"/>
  <c r="J73" i="36"/>
  <c r="J75" i="36"/>
  <c r="J58" i="36"/>
  <c r="D110" i="15"/>
  <c r="H27" i="15"/>
  <c r="C110" i="15"/>
  <c r="F26" i="15"/>
  <c r="G26" i="15" s="1"/>
  <c r="F16" i="15"/>
  <c r="F17" i="15" s="1"/>
  <c r="B108" i="15"/>
  <c r="D108" i="15" s="1"/>
  <c r="J73" i="34"/>
  <c r="J76" i="34"/>
  <c r="J75" i="34"/>
  <c r="J68" i="34"/>
  <c r="J58" i="34"/>
  <c r="F100" i="36"/>
  <c r="F98" i="36"/>
  <c r="AE83" i="7"/>
  <c r="AD79" i="7"/>
  <c r="N21" i="24"/>
  <c r="B12" i="24"/>
  <c r="O12" i="24" s="1"/>
  <c r="AG148" i="7"/>
  <c r="F101" i="34" l="1"/>
  <c r="N25" i="24"/>
  <c r="AD83" i="7"/>
  <c r="B16" i="24"/>
  <c r="O16" i="24" s="1"/>
  <c r="C82" i="34"/>
  <c r="J78" i="36"/>
  <c r="G25" i="15"/>
  <c r="F28" i="15"/>
  <c r="F29" i="15" s="1"/>
  <c r="L76" i="36"/>
  <c r="L68" i="36"/>
  <c r="L75" i="36"/>
  <c r="L78" i="36" s="1"/>
  <c r="L73" i="36"/>
  <c r="L58" i="36"/>
  <c r="E29" i="15"/>
  <c r="E16" i="15"/>
  <c r="L76" i="34"/>
  <c r="B109" i="15"/>
  <c r="D109" i="15" s="1"/>
  <c r="L68" i="34"/>
  <c r="L75" i="34"/>
  <c r="L78" i="34" s="1"/>
  <c r="L73" i="34"/>
  <c r="L58" i="34"/>
  <c r="F99" i="36"/>
  <c r="F101" i="36" s="1"/>
  <c r="J78" i="34"/>
  <c r="D112" i="15"/>
  <c r="L77" i="36"/>
  <c r="C18" i="15" l="1"/>
  <c r="D20" i="15"/>
  <c r="E1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17" authorId="0" shapeId="0" xr:uid="{00000000-0006-0000-0500-000001000000}">
      <text>
        <r>
          <rPr>
            <b/>
            <sz val="9"/>
            <color indexed="81"/>
            <rFont val="Calibri"/>
            <family val="2"/>
          </rPr>
          <t>User:</t>
        </r>
        <r>
          <rPr>
            <sz val="9"/>
            <color indexed="81"/>
            <rFont val="Calibri"/>
            <family val="2"/>
          </rPr>
          <t xml:space="preserve">
Vaccine in state program</t>
        </r>
      </text>
    </comment>
    <comment ref="R17" authorId="0" shapeId="0" xr:uid="{00000000-0006-0000-0500-000002000000}">
      <text>
        <r>
          <rPr>
            <b/>
            <sz val="9"/>
            <color indexed="81"/>
            <rFont val="Calibri"/>
            <family val="2"/>
          </rPr>
          <t>User:</t>
        </r>
        <r>
          <rPr>
            <sz val="9"/>
            <color indexed="81"/>
            <rFont val="Calibri"/>
            <family val="2"/>
          </rPr>
          <t xml:space="preserve">
IDUs who have been tested for HEP B (as a part of HEP C program)
Review HEP B vaccine prices from State Program
Proposal for MOH:
1. vaccine from immunization (500 person)
2. services from Hep C</t>
        </r>
      </text>
    </comment>
    <comment ref="P19" authorId="0" shapeId="0" xr:uid="{00000000-0006-0000-0500-000003000000}">
      <text>
        <r>
          <rPr>
            <b/>
            <sz val="9"/>
            <color indexed="81"/>
            <rFont val="Calibri"/>
            <family val="2"/>
          </rPr>
          <t>User:</t>
        </r>
        <r>
          <rPr>
            <sz val="9"/>
            <color indexed="81"/>
            <rFont val="Calibri"/>
            <family val="2"/>
          </rPr>
          <t xml:space="preserve">
Split between clinical and other
</t>
        </r>
      </text>
    </comment>
    <comment ref="O33" authorId="0" shapeId="0" xr:uid="{00000000-0006-0000-0500-000004000000}">
      <text>
        <r>
          <rPr>
            <b/>
            <sz val="9"/>
            <color indexed="81"/>
            <rFont val="Calibri"/>
            <family val="2"/>
          </rPr>
          <t>User:</t>
        </r>
        <r>
          <rPr>
            <sz val="9"/>
            <color indexed="81"/>
            <rFont val="Calibri"/>
            <family val="2"/>
          </rPr>
          <t xml:space="preserve">
85% of utilization projected based on historical consumption rate
</t>
        </r>
      </text>
    </comment>
    <comment ref="O34" authorId="0" shapeId="0" xr:uid="{00000000-0006-0000-0500-000005000000}">
      <text>
        <r>
          <rPr>
            <b/>
            <sz val="9"/>
            <color indexed="81"/>
            <rFont val="Calibri"/>
            <family val="2"/>
          </rPr>
          <t>User:</t>
        </r>
        <r>
          <rPr>
            <sz val="9"/>
            <color indexed="81"/>
            <rFont val="Calibri"/>
            <family val="2"/>
          </rPr>
          <t xml:space="preserve">
85% utilization rate projected based on historical consumption rate
</t>
        </r>
      </text>
    </comment>
    <comment ref="O36" authorId="0" shapeId="0" xr:uid="{00000000-0006-0000-0500-000006000000}">
      <text>
        <r>
          <rPr>
            <b/>
            <sz val="9"/>
            <color indexed="81"/>
            <rFont val="Calibri"/>
            <family val="2"/>
          </rPr>
          <t>User:</t>
        </r>
        <r>
          <rPr>
            <sz val="9"/>
            <color indexed="81"/>
            <rFont val="Calibri"/>
            <family val="2"/>
          </rPr>
          <t xml:space="preserve">
VL: only 50% of total procurement as GF will leave behind a stock
</t>
        </r>
      </text>
    </comment>
    <comment ref="T36" authorId="0" shapeId="0" xr:uid="{00000000-0006-0000-0500-000007000000}">
      <text>
        <r>
          <rPr>
            <b/>
            <sz val="9"/>
            <color indexed="81"/>
            <rFont val="Calibri"/>
            <family val="2"/>
          </rPr>
          <t>User:</t>
        </r>
        <r>
          <rPr>
            <sz val="9"/>
            <color indexed="81"/>
            <rFont val="Calibri"/>
            <family val="2"/>
          </rPr>
          <t xml:space="preserve">
shifted by 1 year to addopt to changed cascade
</t>
        </r>
      </text>
    </comment>
    <comment ref="O38" authorId="0" shapeId="0" xr:uid="{00000000-0006-0000-0500-000008000000}">
      <text>
        <r>
          <rPr>
            <b/>
            <sz val="9"/>
            <color indexed="81"/>
            <rFont val="Calibri"/>
            <family val="2"/>
          </rPr>
          <t>User:</t>
        </r>
        <r>
          <rPr>
            <sz val="9"/>
            <color indexed="81"/>
            <rFont val="Calibri"/>
            <family val="2"/>
          </rPr>
          <t xml:space="preserve">
75% of costs are to be covered by the GoG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58" authorId="0" shapeId="0" xr:uid="{00000000-0006-0000-1800-000001000000}">
      <text>
        <r>
          <rPr>
            <b/>
            <sz val="9"/>
            <color indexed="81"/>
            <rFont val="Tahoma"/>
            <family val="2"/>
          </rPr>
          <t>Author:</t>
        </r>
        <r>
          <rPr>
            <sz val="9"/>
            <color indexed="81"/>
            <rFont val="Tahoma"/>
            <family val="2"/>
          </rPr>
          <t xml:space="preserve">
გურჯაანის ოფისის გარეშე 26000</t>
        </r>
      </text>
    </comment>
    <comment ref="I59" authorId="0" shapeId="0" xr:uid="{00000000-0006-0000-1800-000002000000}">
      <text>
        <r>
          <rPr>
            <b/>
            <sz val="9"/>
            <color indexed="81"/>
            <rFont val="Tahoma"/>
            <family val="2"/>
          </rPr>
          <t>Author:</t>
        </r>
        <r>
          <rPr>
            <sz val="9"/>
            <color indexed="81"/>
            <rFont val="Tahoma"/>
            <family val="2"/>
          </rPr>
          <t xml:space="preserve">
19800 ინფლაციის</t>
        </r>
      </text>
    </comment>
    <comment ref="I60" authorId="0" shapeId="0" xr:uid="{00000000-0006-0000-1800-000003000000}">
      <text>
        <r>
          <rPr>
            <b/>
            <sz val="9"/>
            <color indexed="81"/>
            <rFont val="Tahoma"/>
            <family val="2"/>
          </rPr>
          <t>Author:</t>
        </r>
        <r>
          <rPr>
            <sz val="9"/>
            <color indexed="81"/>
            <rFont val="Tahoma"/>
            <family val="2"/>
          </rPr>
          <t xml:space="preserve">
19800+20800 ინფლავციის 5%</t>
        </r>
      </text>
    </comment>
  </commentList>
</comments>
</file>

<file path=xl/sharedStrings.xml><?xml version="1.0" encoding="utf-8"?>
<sst xmlns="http://schemas.openxmlformats.org/spreadsheetml/2006/main" count="2790" uniqueCount="1298">
  <si>
    <t>GEL</t>
  </si>
  <si>
    <t>Outpatinet care</t>
  </si>
  <si>
    <t>Unit</t>
  </si>
  <si>
    <t>QTY</t>
  </si>
  <si>
    <t>Total</t>
  </si>
  <si>
    <t>First visit extended</t>
  </si>
  <si>
    <t>First visit standard</t>
  </si>
  <si>
    <t>Subsequent visit extended</t>
  </si>
  <si>
    <t>Subsequent visit standard</t>
  </si>
  <si>
    <t>Tretament of severe Ois</t>
  </si>
  <si>
    <t>Tretament of moderate OIs</t>
  </si>
  <si>
    <t>Tretament of mild OIs</t>
  </si>
  <si>
    <t>Instrumental investigations extended</t>
  </si>
  <si>
    <t>Instrumental investigations moderate</t>
  </si>
  <si>
    <t>Instrumental investigations standard</t>
  </si>
  <si>
    <t>Monitoring of HCV therapy</t>
  </si>
  <si>
    <t>Antiretroviral therapy monitoring</t>
  </si>
  <si>
    <t>Physician's visit to patient</t>
  </si>
  <si>
    <t>TOTAL</t>
  </si>
  <si>
    <t>Inpatient care</t>
  </si>
  <si>
    <t>Inpatient, moderate severity</t>
  </si>
  <si>
    <t>Inpatient, severe</t>
  </si>
  <si>
    <t>Inpatient, critical</t>
  </si>
  <si>
    <t>GRAND TOTAL</t>
  </si>
  <si>
    <t>2017 (9 Tve)</t>
  </si>
  <si>
    <t>Projected 2017</t>
  </si>
  <si>
    <t>Diff</t>
  </si>
  <si>
    <t>Project HIV diagnosis</t>
  </si>
  <si>
    <t>on ARV</t>
  </si>
  <si>
    <t>Source:</t>
  </si>
  <si>
    <t>AIDS Center</t>
  </si>
  <si>
    <t>Source Currency:</t>
  </si>
  <si>
    <t>Summary</t>
  </si>
  <si>
    <t>Delivery of essential clinical care services to all people living with HIV (PLHIV)</t>
  </si>
  <si>
    <t>Out-patient care</t>
  </si>
  <si>
    <t>In-patient care</t>
  </si>
  <si>
    <t>Povision of clinic-based adherence monitoring and support</t>
  </si>
  <si>
    <t>Nurse</t>
  </si>
  <si>
    <t>Provision of home-based adherence monitoring and support services through mobile units (MU)</t>
  </si>
  <si>
    <t>National Center</t>
  </si>
  <si>
    <t>Program manager</t>
  </si>
  <si>
    <t>Financial manager</t>
  </si>
  <si>
    <t>Technical assistant</t>
  </si>
  <si>
    <t>MU physicians</t>
  </si>
  <si>
    <t>MU nurses</t>
  </si>
  <si>
    <t>Drivers</t>
  </si>
  <si>
    <t>Three Regional Centers</t>
  </si>
  <si>
    <t>Admin costs</t>
  </si>
  <si>
    <t>Gasoline</t>
  </si>
  <si>
    <t>Technical maintenance</t>
  </si>
  <si>
    <t>Communication costs</t>
  </si>
  <si>
    <t>Stationery</t>
  </si>
  <si>
    <t>Adherence</t>
  </si>
  <si>
    <t>Clinical-based adherence support</t>
  </si>
  <si>
    <t>Modified Budget</t>
  </si>
  <si>
    <t>2019</t>
  </si>
  <si>
    <t>2020</t>
  </si>
  <si>
    <t>2021</t>
  </si>
  <si>
    <t>2022</t>
  </si>
  <si>
    <t>Program delivery in Abkhazia</t>
  </si>
  <si>
    <t xml:space="preserve">Unit </t>
  </si>
  <si>
    <t>Joint commission supervisor</t>
  </si>
  <si>
    <t>Chief expert</t>
  </si>
  <si>
    <t>ART site coordinator</t>
  </si>
  <si>
    <t>Physician</t>
  </si>
  <si>
    <t>Lab-physician</t>
  </si>
  <si>
    <t>Consultant</t>
  </si>
  <si>
    <t>Administrative officer</t>
  </si>
  <si>
    <t>Driver</t>
  </si>
  <si>
    <t>Transportation costs</t>
  </si>
  <si>
    <t>Health equipment maintenance</t>
  </si>
  <si>
    <t>Insurance</t>
  </si>
  <si>
    <t>Vehicle maintenance</t>
  </si>
  <si>
    <t>Office rent</t>
  </si>
  <si>
    <t>Bank fees</t>
  </si>
  <si>
    <t>On-site monitoring</t>
  </si>
  <si>
    <t>Provision of ART to all PLHIV in need in accordance with existing guidelines, including in the region of Abkhazia</t>
  </si>
  <si>
    <t>Program Delivery in Abkhazia</t>
  </si>
  <si>
    <t>THE GEORGIA NATIONAL HIV/AIDS STRATEGIC PLAN 2019-2022</t>
  </si>
  <si>
    <t>Detail Budget &amp; side-by-side</t>
  </si>
  <si>
    <t>Conversion rate</t>
  </si>
  <si>
    <t>#</t>
  </si>
  <si>
    <t>Strategic Priority/ Activity area</t>
  </si>
  <si>
    <t>Previous NSP (USD)</t>
  </si>
  <si>
    <t>Current NSP (USD)</t>
  </si>
  <si>
    <t>Current NSP (GEL)</t>
  </si>
  <si>
    <t>Total costs, 2016, USD</t>
  </si>
  <si>
    <t>Total costs, 2017, USD</t>
  </si>
  <si>
    <t>Total costs, 2018, USD</t>
  </si>
  <si>
    <t>Total, USD</t>
  </si>
  <si>
    <t>[HIV Prevention and Detection]</t>
  </si>
  <si>
    <t>1.1</t>
  </si>
  <si>
    <t>Prevent HIV transmission, detect HIV, and ensure timely progression to care and treatment among the key affected populations</t>
  </si>
  <si>
    <t>1.1.1</t>
  </si>
  <si>
    <t>Prevention and detection of HIV among PWID</t>
  </si>
  <si>
    <t>1.1.2</t>
  </si>
  <si>
    <t>Opioid Substitution Treatment (OST) and other forms of treatment and rehabilitation</t>
  </si>
  <si>
    <t>1.1.3</t>
  </si>
  <si>
    <t>Prevention and detection of HIV among MSM</t>
  </si>
  <si>
    <t>1.1.4</t>
  </si>
  <si>
    <t>HIV Prevention and detection among FSW</t>
  </si>
  <si>
    <t>1.1.5</t>
  </si>
  <si>
    <t>HIV Prevention and Detection among Prisoners</t>
  </si>
  <si>
    <t>1.1.6</t>
  </si>
  <si>
    <t>Improving quality of services</t>
  </si>
  <si>
    <t>NEW 1</t>
  </si>
  <si>
    <t>Hepatitis B Prevention and vacination among KAPs</t>
  </si>
  <si>
    <t>NEW 2</t>
  </si>
  <si>
    <t>Special Programs for adolescents and young people who inject drugs</t>
  </si>
  <si>
    <t>NEW 4</t>
  </si>
  <si>
    <t>PrEP</t>
  </si>
  <si>
    <t>Mental health services for all KAPs</t>
  </si>
  <si>
    <t>NEW 5</t>
  </si>
  <si>
    <t>Improve access to RSH services for all KAPs</t>
  </si>
  <si>
    <t>NEW 6</t>
  </si>
  <si>
    <t>Introduction and expansion of HIVST among KAPs and other volnurable groups</t>
  </si>
  <si>
    <t>1.2</t>
  </si>
  <si>
    <t>Prevention and detection of HIV in healthcare settings</t>
  </si>
  <si>
    <t>1.2.1</t>
  </si>
  <si>
    <t>Enhancing Provider Initiated Testing (PIT) for HIV</t>
  </si>
  <si>
    <t>NEW 7</t>
  </si>
  <si>
    <t>NEW 8</t>
  </si>
  <si>
    <t>1.2.2</t>
  </si>
  <si>
    <t>Ensuring safety of donor blood</t>
  </si>
  <si>
    <t>1.2.3</t>
  </si>
  <si>
    <t>Post-exposure prophylaxis of HIV infection (PEP)</t>
  </si>
  <si>
    <t>1.2.4</t>
  </si>
  <si>
    <t>Prevention of Mother to Child Transmission of HIV (PMTCT)</t>
  </si>
  <si>
    <t>1.2.5</t>
  </si>
  <si>
    <t>Prevention programs currently under State HIV/AIDS Program</t>
  </si>
  <si>
    <t>[HIV Care and Treatment]</t>
  </si>
  <si>
    <t>2.1</t>
  </si>
  <si>
    <t>Ensure uninterrupted delivery of high quality treatment and care</t>
  </si>
  <si>
    <t>2.1.1</t>
  </si>
  <si>
    <t>2.1.2</t>
  </si>
  <si>
    <t>2.1.3</t>
  </si>
  <si>
    <t>Effective programme administration and quality of service delivery</t>
  </si>
  <si>
    <t>2.1.4</t>
  </si>
  <si>
    <t>Necessary investments in the infrastructure/Provide operation and maintanance (O&amp;M) for health and non-health equipment</t>
  </si>
  <si>
    <t>2.2</t>
  </si>
  <si>
    <t>Reduce morbidity and mortality due to TB and HCV co-infections and injecting drug use</t>
  </si>
  <si>
    <t>2.2.1</t>
  </si>
  <si>
    <t>Intensify HIV/TB collaborative activities (funded from the TB program)</t>
  </si>
  <si>
    <t>2.2.2</t>
  </si>
  <si>
    <t>Provide treatment and care for viral hepatitis to all PLHIV (funded from the HVC program)</t>
  </si>
  <si>
    <t>2.3</t>
  </si>
  <si>
    <t>Ensure provision of care and support services for PLHIV</t>
  </si>
  <si>
    <t>2.3.1</t>
  </si>
  <si>
    <t>Ensure operation of peer-support services</t>
  </si>
  <si>
    <t>2.3.2</t>
  </si>
  <si>
    <t>Provide palliative care for chronically ill patients</t>
  </si>
  <si>
    <t>2.3.3</t>
  </si>
  <si>
    <t>Support effective linkage of PLHIV to HIV and other medical care, as well as supportive services (case-manager)</t>
  </si>
  <si>
    <t>[Leadership and Policy Development] +TSP related activities</t>
  </si>
  <si>
    <t>Ensure adequacy of state budget allocations for HIV prevention and treatment to sustain and scale-up the national response</t>
  </si>
  <si>
    <t>3.1.1</t>
  </si>
  <si>
    <t>Continuous monitoring of HIV related expenditures through the national health accounts analysis</t>
  </si>
  <si>
    <t>3.1.2</t>
  </si>
  <si>
    <t>Development of a national transition plan (transition from external to governmental funding) with ensured participation of key stakeholders, including community representatives and KAPs</t>
  </si>
  <si>
    <t>NEW TP</t>
  </si>
  <si>
    <t>Support implementation of transition plan through establishing a dedicated M&amp;E function (FIN.57-64)</t>
  </si>
  <si>
    <t>Ensure full budgetary commitment and allocative efficiency for national HIV response  (FIN.57-64)</t>
  </si>
  <si>
    <t>Improved policy environment and stakeholder coordination</t>
  </si>
  <si>
    <t>3.2.1</t>
  </si>
  <si>
    <t>Regular reviews and analyses of HIV related legislation</t>
  </si>
  <si>
    <t>3.2.2</t>
  </si>
  <si>
    <t>Development of operational policies, regulations and guidelines to support enforcement of revised legislation to address issues affecting access to HIV services</t>
  </si>
  <si>
    <t>3.2.3</t>
  </si>
  <si>
    <t>Collaboration of CSOs with associations of lawyers and human rights protection organisations on addressing discrimination: development of joint plans of action and support to legal services providers</t>
  </si>
  <si>
    <t>3.2.4</t>
  </si>
  <si>
    <t>Greater utilisation of media for stigma elimination, promotion of VCT and other services, and general awareness (media campaigns by CBO/CSO/NSA)</t>
  </si>
  <si>
    <t>3.2.5</t>
  </si>
  <si>
    <t>Development and implementation of stigma reduction activities by PLHIV organisations and KAP networks</t>
  </si>
  <si>
    <t>3.2.6</t>
  </si>
  <si>
    <t>Further strengthening of CCM role in coordination and support of national response</t>
  </si>
  <si>
    <t>3.2.7</t>
  </si>
  <si>
    <t>Support of thematic policy development, advisory and advocacy activities implemented by national key population networks (Drag policy, LGBT)</t>
  </si>
  <si>
    <t>3.2.8</t>
  </si>
  <si>
    <t>National AIDS Conference</t>
  </si>
  <si>
    <t>Generate evidence for informed decision making</t>
  </si>
  <si>
    <t>NEW TSP</t>
  </si>
  <si>
    <t>Review State Procurement Law and relevant regulations to identify potential barriers for non-state actors, including community-based organizations to deliver HIV services under the state funding/Create enabling environment for CSO engagement in HIV &amp; TB national response (G&amp;P.54 and 55)</t>
  </si>
  <si>
    <t xml:space="preserve">Improve HIV  program's  accountability to disseminate programmatic and financial data to key actors and wider public. </t>
  </si>
  <si>
    <t>Develop costed HIV/AIDS National Strategy for 2023-2027 and Action Plan</t>
  </si>
  <si>
    <t>Sustainable development of Health Information System in HIV national response</t>
  </si>
  <si>
    <t>Develop policy for production and continuous professional development of human resources for HIV/AIDS programs, including CSO personnel</t>
  </si>
  <si>
    <t>Integrate HIV training modules in the undergraduate and postgraduate education system</t>
  </si>
  <si>
    <t>Training of trainers, including that for academia staff on HIV related topics</t>
  </si>
  <si>
    <t>3.3.1</t>
  </si>
  <si>
    <t>Epidemiological analysis based on routine surveillance data and complementary data sources, assesment of HIV/AIDS care and support services, Assessment and revision of the programme monitoring system</t>
  </si>
  <si>
    <t>3.3.2</t>
  </si>
  <si>
    <t>Integrated bio-behavioural surveillance studies (IBBSS) among KAPs incorporating population size estimates: PWID, FSW, MSM, prisoners, Street Children and resk behaviour youth and vulnerability baseline study among labour migrants</t>
  </si>
  <si>
    <t>3.3.3</t>
  </si>
  <si>
    <t>HIV incidence estimation studies using recent infection testing algorithm (RITA)</t>
  </si>
  <si>
    <t>3.3.4</t>
  </si>
  <si>
    <t>Operational researchs to evaluate patient engagement in HIV care, identify the barriers in accessing VCT (for PWID, MSM) and OST services (for PWID), identify key factors related to stigma at Health Care Settings and develop recommendations for evidence-based interventions, assess health service utilization and patient satisfaction among PLWH</t>
  </si>
  <si>
    <t>3.3.5</t>
  </si>
  <si>
    <t>Economic evaluation of selected prevention and treatment interventions and effectiveness of (BCC) interventions assesment</t>
  </si>
  <si>
    <t>Pre-treatment HIV drug resistance survey (2019, 2021)</t>
  </si>
  <si>
    <t>Monitoring recent HIV infections (2019, 2020,2021,2022)</t>
  </si>
  <si>
    <t>Assessing engagement in HIV care (2019, 2021)</t>
  </si>
  <si>
    <t>Survey on health service accessability (2020, 2022)</t>
  </si>
  <si>
    <t>Updating public heath and clinical guidelines and national standards</t>
  </si>
  <si>
    <t>Management of contribution from international funding mechanism</t>
  </si>
  <si>
    <t>%</t>
  </si>
  <si>
    <t>Funding gap</t>
  </si>
  <si>
    <t>Year</t>
  </si>
  <si>
    <t>Allocation ceiling</t>
  </si>
  <si>
    <t>NSP projected activities</t>
  </si>
  <si>
    <t>2019-2022 წლების საშუალოვადიანი ბიუჯეტი</t>
  </si>
  <si>
    <t>დანართი №3.2</t>
  </si>
  <si>
    <t>პროგრამული კოდი</t>
  </si>
  <si>
    <t>N</t>
  </si>
  <si>
    <t>პრიორიტეტებისა და მათ ფარგლებში განხორციელებული პროგრამის/ქვეპროგრამისა და ღონისძიების დასახელება</t>
  </si>
  <si>
    <t>2019 წელი</t>
  </si>
  <si>
    <t>2020 წელი</t>
  </si>
  <si>
    <t>2021 წელი</t>
  </si>
  <si>
    <t>2022 წელი</t>
  </si>
  <si>
    <t>სულ</t>
  </si>
  <si>
    <t>მ.შ. სახელმწიფო ბიუჯეტი</t>
  </si>
  <si>
    <t>მ.შ. დონორები</t>
  </si>
  <si>
    <t>მ.შ. კანონმდებლობით ნებადართული სხვა შემოსავლები</t>
  </si>
  <si>
    <t>35 03</t>
  </si>
  <si>
    <t>მოსახლეობის ჯანმრთელობის დაცვა</t>
  </si>
  <si>
    <t>სულ მომუშავეთა რიცხოვნობა</t>
  </si>
  <si>
    <t>მ.შ. შტატით გათვალისწინებული</t>
  </si>
  <si>
    <t>მ.შ. შტატგარეშე მომუშავე</t>
  </si>
  <si>
    <t>35 03 01</t>
  </si>
  <si>
    <t>მოსახლეობის საყოველთაო ჯანმრთელობის დაცვა</t>
  </si>
  <si>
    <t>შტატით გათვალისწინებული</t>
  </si>
  <si>
    <t>შტატგარეშე მომუშავეთა რიცხოვნობა</t>
  </si>
  <si>
    <t>35 03 02</t>
  </si>
  <si>
    <t>საზოგადოებრივი ჯანმრთელობის დაცვა</t>
  </si>
  <si>
    <t>35 03 02 01</t>
  </si>
  <si>
    <t>დაავადებათა ადრეული გამოვლენა და სკრინინგი</t>
  </si>
  <si>
    <t>3.2.1.1</t>
  </si>
  <si>
    <t>კიბოს სკრინინგის კომპონენტი</t>
  </si>
  <si>
    <t>3.2.1.2</t>
  </si>
  <si>
    <t>საშვილოსნოს ყელის ორგანიზებული სკრინინგი</t>
  </si>
  <si>
    <t>3.2.1.3</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</si>
  <si>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</si>
  <si>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3.2.1.4</t>
  </si>
  <si>
    <t>ეპილეფსიის დიაგნოსტიკა და ზედამხედველობა</t>
  </si>
  <si>
    <t>3.2.15</t>
  </si>
  <si>
    <t>დღენაკლულთა რეტინოპათიის სკრინინგის პილოტი</t>
  </si>
  <si>
    <t>3.2.16</t>
  </si>
  <si>
    <t>საინფორმაციო რეგისტრების და ელექტრონული მოდულების განვითარება</t>
  </si>
  <si>
    <t>35 03 02 02</t>
  </si>
  <si>
    <t xml:space="preserve">იმუნიზაცია </t>
  </si>
  <si>
    <t>3.2.2.1</t>
  </si>
  <si>
    <t>ვაქცინებისა და ასაცრელი მასალების შესყიდვა</t>
  </si>
  <si>
    <t>3.2.2.2</t>
  </si>
  <si>
    <t>სპეციფიკური შრატებისა და ვაქცინების შესყიდვა</t>
  </si>
  <si>
    <t>3.2.2.3</t>
  </si>
  <si>
    <t>ანტირაბიული სამკურნალო საშუალებებით უზრუნველყოფა</t>
  </si>
  <si>
    <t>3.2.2.4</t>
  </si>
  <si>
    <t>გრიპის საწინააღმდეგო ვაქცინის შესყიდვა</t>
  </si>
  <si>
    <t>3.2.2.5</t>
  </si>
  <si>
    <t>აცრა-ვიზიტისა და ექიმის კონსულტაციის მომსახურება</t>
  </si>
  <si>
    <t>3.2..2.6</t>
  </si>
  <si>
    <t>,,ცივი ჯაჭვის“ მოწყობილობების/ინვენტარის შესყიდვა და მონტაჟი</t>
  </si>
  <si>
    <t>35 03 02 03</t>
  </si>
  <si>
    <t>ეპიდზედამხედველობა</t>
  </si>
  <si>
    <t>3.2.3.1</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</si>
  <si>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t>
  </si>
  <si>
    <t>3.2.3.2</t>
  </si>
  <si>
    <t xml:space="preserve">მალარიისა და სხვა ტრანსმისიური (დენგე, ზიკა, ჩიკუნგუნია, ყირიმ-კონგო, ლეიშმანიოზი და სხვა) დაავადებების პრევენციისა და კონტროლის გაუმჯობესება </t>
  </si>
  <si>
    <t>3.2.3.3</t>
  </si>
  <si>
    <t>ნოზოკომიური ინფექციების ეპიდზედამხედველობა</t>
  </si>
  <si>
    <t>3.2.3.4</t>
  </si>
  <si>
    <t>ვირუსული დიარეების კვლევა</t>
  </si>
  <si>
    <t>3.2.3.5</t>
  </si>
  <si>
    <t xml:space="preserve">გრიპზე, გრიპისმაგვარ დაავადებებსა და მძიმე მწვავე რესპირაციულ დაავადებებზე ეპიდზედამხედველობის ქსელის მდგრადობის შენარჩუნება და სეზონურ/პანდემიურ გრიპზე რეაგირება (მ.შ. საყრდენი ბაზების მომსახურება თვეში არაუმეტეს 3000 ლარისა) </t>
  </si>
  <si>
    <t>35 03 02 04</t>
  </si>
  <si>
    <t>უსაფრთხო სისხლი</t>
  </si>
  <si>
    <t>3.2.4.1</t>
  </si>
  <si>
    <t>დონორული სისხლის კვლევა В და С ჰეპატიტზე, აივ-ინფექციასა/ შიდსა და სიფილისზე</t>
  </si>
  <si>
    <t>3.2.4.2</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</si>
  <si>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</si>
  <si>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3.2.4.3</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</si>
  <si>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</si>
  <si>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35 03 02 05</t>
  </si>
  <si>
    <t>პროფესიულ დაავადებათა პრევენცია</t>
  </si>
  <si>
    <t>35 03 02 06</t>
  </si>
  <si>
    <t>ინფექციური დაავადებების მართვა</t>
  </si>
  <si>
    <t>3.2.6.1</t>
  </si>
  <si>
    <t>ინფექციური და პარაზიტული დაავადებების მქონე ავადმყოფთა სტაციონარული სამედიცინო დახმარებით უზრუნველყოფა.</t>
  </si>
  <si>
    <t>35 03 02 07</t>
  </si>
  <si>
    <t>ტუბერკულოზის მართვა</t>
  </si>
  <si>
    <t>3.2.7.1</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</si>
  <si>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</si>
  <si>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3.2.7.2</t>
  </si>
  <si>
    <t>ლაბორატორიული კონტროლი და ნახველის ლოჯისტიკა</t>
  </si>
  <si>
    <t>3.2.7.3</t>
  </si>
  <si>
    <t>სტაციონარული მომსახურება</t>
  </si>
  <si>
    <t>3.2.7.4</t>
  </si>
  <si>
    <t>პენიტენციური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</si>
  <si>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3.2.7.5</t>
  </si>
  <si>
    <t>ტუბერკულოზის პროგრამის რეგიონალური მართვა და მონიტორინგი</t>
  </si>
  <si>
    <t>3.2.7.6</t>
  </si>
  <si>
    <t>ტუბერკულოზის სამკურნალო პირველი და მეორე რიგის (სრული ღირებულების არაუმეტეს 50%) მედიკამენტების შესყიდვა</t>
  </si>
  <si>
    <t>3.2.7.17</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</si>
  <si>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რეზისტენტული ფორმის ტუბერკულოზით დაავადებულთა (თვეში არაუმეტეს 300 პაციენტისა) ფულადი წახალისების დაფინანსება</t>
  </si>
  <si>
    <t>35 03 02 08</t>
  </si>
  <si>
    <t>აივ ინფექცია/შიდსის მართვა</t>
  </si>
  <si>
    <t>3.2.8.1</t>
  </si>
  <si>
    <t>აივ-ინფექცია/შიდსზე ნებაყოფლობითი კონსულტირება და ტესტირება, მათ შორის: (აივ-ინფექცია/შიდსზე, B და C ჰეპატიტზე სკრინინგული კვლევისათვის და არვ მკურნალობის მონიტორინგისათვის საჭირო ტესტ-სისტემების და სახარჯი მასალების შესყიდვა)</t>
  </si>
  <si>
    <t>3.2.8.2</t>
  </si>
  <si>
    <t>აივ-ინფექცია/შიდსით დაავადებულთა ამბულატორიული მომსახურებით უზრუნველყოფა</t>
  </si>
  <si>
    <t>3.2.8.3</t>
  </si>
  <si>
    <t>აივ-ინფექცია/შიდსით დაავადებულთა სტაციონარული მომსახურებით უზრუნველყოფა</t>
  </si>
  <si>
    <t>3.2.8.4</t>
  </si>
  <si>
    <t>აივ-ინფექცია/შიდსის სამკურნალო პირველი რიგის (სრულად) და მეორე რიგის (სრული ღირებულების არა უმეტეს 50%) მედიკამენტების შესყიდვა</t>
  </si>
  <si>
    <t>35 03 02 09</t>
  </si>
  <si>
    <t>დედათა და ბავშვთა ჯანმრთელობა</t>
  </si>
  <si>
    <t>3.2.9.1</t>
  </si>
  <si>
    <t>ანტენატალური მეთვალყურეობა, მათ შორის: (სამედიცინო მომსახურება სიფილისზე ეჭვის შემთხვევაში)</t>
  </si>
  <si>
    <t>3.2.9.2</t>
  </si>
  <si>
    <t>გენეტიკური პათოლოგიების ადრეული გამოვლენა</t>
  </si>
  <si>
    <t>3.2.9.3</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</si>
  <si>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</si>
  <si>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3.2.9.4</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</si>
  <si>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</si>
  <si>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3.2.9.5</t>
  </si>
  <si>
    <t>ახალშობილთა სმენის სკრინინგული გამოკვლევა</t>
  </si>
  <si>
    <t>3.2.9.6</t>
  </si>
  <si>
    <t>მედიკამენტებითა და საკვები დანამატით უზრუნველყოფა, მათ შორის: (ფოლიუმის მჟავისა და რკინის პრეპარატების შესყიდვა, სამკურნალო საშუალებების (მათ შორის, საკვები დანამატის) ტრანსპორტირება, შენახვა და გაცემა (საქართველოს საბაჟო ტერიტორიაზე საქონლის გაფორმების ხარჯები, მიღება, შენახვა, ტრანსპორტირება და ბენეფიციარებზე გაცემა სამედიცინო დაწესებულებების/აფთიაქების მეშვეობით), მიკროელემენტების შემცველი საკვები დანამატის შესყიდვა)</t>
  </si>
  <si>
    <t>35 03 02 10</t>
  </si>
  <si>
    <t>ნარკომანიით დაავადებულ პაციენტთა მკურნალობა</t>
  </si>
  <si>
    <t>3.2.10.1</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</si>
  <si>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</si>
  <si>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3.2.10.2</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</si>
  <si>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 (მ.შ ფსიქო-სოციალური რეაბილიტაციის უზრუნველყოფა)</t>
  </si>
  <si>
    <t>3.2.10.3</t>
  </si>
  <si>
    <t>ჩამანაცვლებელი ფარმაცევტული პროდუქტის შესყიდვა</t>
  </si>
  <si>
    <t>3.2.10.4</t>
  </si>
  <si>
    <t>ჩამანაცვლებელი ფარმაცევტული პროდუქტის ტრანსპორტირება, შენახვა და გაცემა</t>
  </si>
  <si>
    <t>3.2.10.5</t>
  </si>
  <si>
    <t>ეფექტურობის შეფასების კომპონენტი</t>
  </si>
  <si>
    <t>3.2.10.6</t>
  </si>
  <si>
    <t>ალკოჰოლის მიღებით გამოწვეული ფსიქიკური და ქცევითი აშლილობების სტაციონარული მომსახურება</t>
  </si>
  <si>
    <t>3.2.10.7</t>
  </si>
  <si>
    <t>№2 და №8 პენიტენციურ დაწესებულებაში ჩამანაცვლებელი ფარმაცევტული პროდუქტით ხანმოკლე და ხანგრძლივი დეტოქსიკაციის უზრუნველყოფა</t>
  </si>
  <si>
    <t>35 03 02 11</t>
  </si>
  <si>
    <t>ჯანმრთელობის ხელშეწყობა</t>
  </si>
  <si>
    <t>3.2.11.1</t>
  </si>
  <si>
    <t>თამბაქოს მოხმარების კონტროლის გაძლიერება</t>
  </si>
  <si>
    <t>3.2.11.2</t>
  </si>
  <si>
    <t xml:space="preserve">ალკოჰოლის ჭარბი მოხმარების შესახებ ცნობიერების ამაღლება </t>
  </si>
  <si>
    <t>3.2.11.3</t>
  </si>
  <si>
    <t xml:space="preserve">ჯანსაღი კვების შესახებ განათლება </t>
  </si>
  <si>
    <t>3.2.11.4</t>
  </si>
  <si>
    <t>ფიზიკური აქტივობის ხელშეწყობა</t>
  </si>
  <si>
    <t>3.2.11.5</t>
  </si>
  <si>
    <t>C ჰეპატიტის პრევენცია და მოსახლეობის განათლების ხელშეწყობა</t>
  </si>
  <si>
    <t>3.2.11.6</t>
  </si>
  <si>
    <t>ჯანმრთელობის ხელშეწყობის პოპულარიზაცია და გაძლიერება</t>
  </si>
  <si>
    <t>3.2.11.7</t>
  </si>
  <si>
    <t>ფსიქიკური ჯანმრთელობის ხელშეწყობა და ნივთიერებადამოკიდებულების პრევენცია</t>
  </si>
  <si>
    <t>35 03 02 12</t>
  </si>
  <si>
    <t>C ჰეპატიტის მართვა</t>
  </si>
  <si>
    <t>3.2.12.1</t>
  </si>
  <si>
    <t xml:space="preserve">სკრინინგული კომპონენტი </t>
  </si>
  <si>
    <t>3.2.12.2</t>
  </si>
  <si>
    <t xml:space="preserve">C ჰეპატიტით დაავადებულ პირთა დიაგნოსტიკა </t>
  </si>
  <si>
    <t>3.2.12.3</t>
  </si>
  <si>
    <t xml:space="preserve">C ჰეპატიტით დაავადებულ პირთა C ჰეპატიტის სამკურნალო ფარმაცევტული პროდუქტით უზრუნველყოფა </t>
  </si>
  <si>
    <t>3.2.12.4</t>
  </si>
  <si>
    <t>მედიკამენტების ლოჯისტიკა</t>
  </si>
  <si>
    <t>35 03 03</t>
  </si>
  <si>
    <t>მოსახლეობის სამედიცინო მომსახურების მიწოდება პრიორიტეტულ სფეროებში</t>
  </si>
  <si>
    <t>35 03 03 01</t>
  </si>
  <si>
    <t xml:space="preserve">ფსიქიკური ჯანმრთელობა </t>
  </si>
  <si>
    <t>3.3.1.1</t>
  </si>
  <si>
    <t>სათემო ამბულატორიული მომსახურება</t>
  </si>
  <si>
    <t>3.3.1.2</t>
  </si>
  <si>
    <t>ფსიქოსოციალური რეაბილიტაცია</t>
  </si>
  <si>
    <t>3.3.1.3</t>
  </si>
  <si>
    <t>ბავშვთა ფსიქიკური ჯანმრთელობა</t>
  </si>
  <si>
    <t>3.3.1.4</t>
  </si>
  <si>
    <t>ფსიქიატრიული კრიზისული ინტერვენციის სამსახური მოზრდილთათვის</t>
  </si>
  <si>
    <t>3.3.1.5</t>
  </si>
  <si>
    <t>თემზე დაფუძნებული მობილური გუნდის მომსახურება</t>
  </si>
  <si>
    <t>3.3.1.6</t>
  </si>
  <si>
    <t>ფსიქიკური აშლილობის მქონე მოზრდილთა ფსიქიატრიული სტაციონარული მომსახურება</t>
  </si>
  <si>
    <t>3.3.1.7</t>
  </si>
  <si>
    <t>ფსიქიკური დარღვევების მქონე შშმ პირთა თავშესაფრით უზრუნველყოფის კომპონენტი</t>
  </si>
  <si>
    <t>3.3.1.8</t>
  </si>
  <si>
    <t>ფსიქიკური აშლილობის მქონე ბავშვთა ფსიქიატრიული სტაციონარული მომსახურება</t>
  </si>
  <si>
    <t>35 03 03 02</t>
  </si>
  <si>
    <t>დიაბეტის მართვა</t>
  </si>
  <si>
    <t>3.3.2.1</t>
  </si>
  <si>
    <t>შაქრიანი დიაბეტით დაავადებულ ბავშვთა მომსახურება</t>
  </si>
  <si>
    <t>3.3.2.2</t>
  </si>
  <si>
    <t>სპეციალიზებული ამბულატორიული დახმარება</t>
  </si>
  <si>
    <t>3.3.2.3</t>
  </si>
  <si>
    <t>შაქრიანი დიაბეტით დაავადებულ პაციენტთა მედიკამენტებით უზრუნველყოფა</t>
  </si>
  <si>
    <t>3.3.2.4</t>
  </si>
  <si>
    <t>უშაქრო დიაბეტით დაავადებულთა მედიკამენტებით უზრუნველყოფა</t>
  </si>
  <si>
    <t>3.3.2.5</t>
  </si>
  <si>
    <t>სპეციალურ სამკურნალო საშუალებათა ტრანსპორტირების, შენახვისა და გაცემის ხარჯები</t>
  </si>
  <si>
    <t>35 03 03 03</t>
  </si>
  <si>
    <t>ბავშვთა ონკოჰემატოლოგიური მომსახურება</t>
  </si>
  <si>
    <t>3.3.3.1</t>
  </si>
  <si>
    <t>ონკოჰემატოლოგიური დაავადებების მქონე 18 წლამდე ასაკის ბავშვთა ამბულატორიული და სტაციონარული მკურნალობა</t>
  </si>
  <si>
    <t>35 03 03 04</t>
  </si>
  <si>
    <t>დიალიზი და თირკმლის ტრანსპლანტაცია</t>
  </si>
  <si>
    <t>3.3.4.1</t>
  </si>
  <si>
    <t>ჰემოდიალიზით უზრუნველყოფა</t>
  </si>
  <si>
    <t>3.3.4.2</t>
  </si>
  <si>
    <t>პერიტონეული დიალიზით უზრუნველყოფა</t>
  </si>
  <si>
    <t>3.3.4.3</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</si>
  <si>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</si>
  <si>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3.3.4.4</t>
  </si>
  <si>
    <t>თირკმლის ტრანსპლანტაცია</t>
  </si>
  <si>
    <t>3.3.4.5</t>
  </si>
  <si>
    <t>ორგანოგადანერგილთა იმუნოსუპრესული მედიკამენტებით უზრუნველყოფა</t>
  </si>
  <si>
    <t>3.3.4.6</t>
  </si>
  <si>
    <t>სამკურნალო საშუალებათა ტრანსპორტირება, შენახვა და გაცემა</t>
  </si>
  <si>
    <t>35 03 03 05</t>
  </si>
  <si>
    <t>ინკურაბელურ პაციენტთა პალიატიური მზრუნველობა</t>
  </si>
  <si>
    <t>3.3.5.1</t>
  </si>
  <si>
    <t>ინკურაბელურ პაციენტთა ამბულატორიული პალიატიური მზრუნველობა</t>
  </si>
  <si>
    <t>3.3.5.2</t>
  </si>
  <si>
    <t>ინკურაბელურ პაციენტთა სტაციონარული პალიატიური მზრუნველობა</t>
  </si>
  <si>
    <t>3.3.5.3</t>
  </si>
  <si>
    <t>ინკურაბელურ პაციენტთა მედიკამენტებით უზრუნველყოფა</t>
  </si>
  <si>
    <t>3.3.5.4</t>
  </si>
  <si>
    <t>35 03 03 06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</si>
  <si>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</si>
  <si>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3.3.6.1</t>
  </si>
  <si>
    <t>იშვიათი დაავადებების მქონე  18 წლამდე ასაკის ბავშვთა ამბულატორიული მომსახურება</t>
  </si>
  <si>
    <t>3.3.6.2</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</si>
  <si>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</si>
  <si>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3.3.6.3</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</si>
  <si>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</si>
  <si>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3.3.6.4</t>
  </si>
  <si>
    <t>ჰემოფილიით დაავადებულ ბავშვთა და მოზრდილთა მედიკამენტებით უზრუნველყოფა</t>
  </si>
  <si>
    <t>3.3.6.5</t>
  </si>
  <si>
    <t>ფენილკეტონურიით დაავადებულთა სამკურნალო საკვები დანამატით უზრუნველყოფა</t>
  </si>
  <si>
    <t>3.3.6.6</t>
  </si>
  <si>
    <t>მუკოვისციდოზით დაავადებულთა სპეციფიკური მედიკამენტებით უზრუნველყოფა</t>
  </si>
  <si>
    <t>3.3.6.7</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</si>
  <si>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</si>
  <si>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3.3.6.8</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</si>
  <si>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</si>
  <si>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3.3.6.9</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</si>
  <si>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</si>
  <si>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3.3.6.10</t>
  </si>
  <si>
    <t>დიდი თალასემიით დაავადებულთათვის რკინის შემბოჭავი პრეპარატებით უზრუნველყოფა</t>
  </si>
  <si>
    <t>3.3.6.11</t>
  </si>
  <si>
    <t>სპეციალური სამკურნალო საშუალებათა ტრანსპორტირების, შენახვისა და გაცემის ხარჯები</t>
  </si>
  <si>
    <t>35 03 03 07</t>
  </si>
  <si>
    <t>სასწრაფო გადაუდებელი დახმარება და სამედიცინო ტრანსპორტირება</t>
  </si>
  <si>
    <t>3.3.7.1</t>
  </si>
  <si>
    <t>სასწრაფო სამედიცინო დახმარება (მ.შ. ოკუპირებულ ტერიტორიაზე მოქმედი სასწრაფო სამედიცინო დახმარება)</t>
  </si>
  <si>
    <t>3.3.7.2</t>
  </si>
  <si>
    <t>სასწრაფო სამედიცინო გადაუდებელი დახმარება და სამედიცინო ტრანსპორტირება, მათ შორის:(ქალაქ ბათუმის/ხელვაჩაურის მუნიციპალიტეტების ტერიტორიაზე სასწრაფო სამედიცინო გადაუდებელი დახმარება)</t>
  </si>
  <si>
    <t>35 03 03 08</t>
  </si>
  <si>
    <t>სოფლის ექიმი</t>
  </si>
  <si>
    <t>3.3.8.1</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</si>
  <si>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</si>
  <si>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3.3.8.2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</si>
  <si>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</si>
  <si>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3.3.8.3</t>
  </si>
  <si>
    <t>შიდა ქართლის სოფლების ამბულატორიული ქსელის ხელშეწყობა და განვითარება</t>
  </si>
  <si>
    <t>3.3.8.4</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</si>
  <si>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</si>
  <si>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35 03 03 09</t>
  </si>
  <si>
    <t>რეფერალური მომსახურება</t>
  </si>
  <si>
    <t>3.3.9.1</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</si>
  <si>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</si>
  <si>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3.3.9.3</t>
  </si>
  <si>
    <t>ყოფილი უმაღლესი პოლიტიკური თანამდებობის პირების ოჯახის წევრთა სამედიცინო დაზღვევის კომპონენტი</t>
  </si>
  <si>
    <t>35 03 03 10</t>
  </si>
  <si>
    <t>სამხედრო ძალებში გასაწვევ მოქალაქეთა სამედიცინო შემოწმება</t>
  </si>
  <si>
    <t>3.3.10.1</t>
  </si>
  <si>
    <t>სამხედრო ძალებში გასაწვევ მოქალაქეთა ამბულატორიული შემოწმების კომპონენტი</t>
  </si>
  <si>
    <t>3.3.10.2</t>
  </si>
  <si>
    <t>სამხედრო ძალებში გასაწვევ მოქალაქეთა დამატებითი გამოკვლევის კომპონენტი</t>
  </si>
  <si>
    <t>35 03 03 11</t>
  </si>
  <si>
    <t>ქრონიკული დაავადებების სამკურნალო მედიკამენტებით უზრუნველყოფა</t>
  </si>
  <si>
    <t>3.3.11.1</t>
  </si>
  <si>
    <t>გულ-სისხლძარღვთა ქრონიკული დაავადებების სამკურნალო ფარმაცევტული პროდუქტის შესყიდვა</t>
  </si>
  <si>
    <t>3.3.11.2</t>
  </si>
  <si>
    <t>ფილტვის ქრონიკულ დაავადებათა სამკურნალო ფარმაცევტული პროდუქტის შესყიდვა</t>
  </si>
  <si>
    <t>3.3.11.3</t>
  </si>
  <si>
    <t>დიაბეტის (ტიპი 2) სამკურნალო ფარმაცევტული პროდუქტის შესყიდვა</t>
  </si>
  <si>
    <t>3.3.11.4</t>
  </si>
  <si>
    <t>ფარისებრი ჯირკვლის დაავადებათა სამკურნალო ფარმაცევტული პროდუქტის შესყიდვა</t>
  </si>
  <si>
    <t>3.3.11.5</t>
  </si>
  <si>
    <t>ლოჯისტიკის კომპონენტი</t>
  </si>
  <si>
    <t>35 03 04</t>
  </si>
  <si>
    <t>დიპლომისშემდგომი სამედიცინო განათლების პროგრამა</t>
  </si>
  <si>
    <t>3.4.1</t>
  </si>
  <si>
    <t>მაღალმთიან და საზღვრისპირა მუნიციპალიტეტებში მცხოვრები მოსახლეობისათვის სამედიცინო სერვისების მიწოდების უწყვეტობისათვის დიპლომშემდგომი სამედიცინო განათლება, ერთიან დიპლომისშემდგომ საკვალიფიკაციო გამოცდაზე მაღალი შეფასების მქონე მაძიებელთა ფინანსური მხარდაჭერა</t>
  </si>
  <si>
    <t>Ensure effective program delivery</t>
  </si>
  <si>
    <t>Manager</t>
  </si>
  <si>
    <t>Chief consultant</t>
  </si>
  <si>
    <t>Director</t>
  </si>
  <si>
    <t>Sub-manager</t>
  </si>
  <si>
    <t>Pharmacist</t>
  </si>
  <si>
    <t>PSM officer</t>
  </si>
  <si>
    <t>IT chief</t>
  </si>
  <si>
    <t>IT staff</t>
  </si>
  <si>
    <t>Health equipment maintenance/repair costs</t>
  </si>
  <si>
    <t>Insurance of health and non-health equipment</t>
  </si>
  <si>
    <t>Vehicle maintenance/repair costs</t>
  </si>
  <si>
    <t>Security</t>
  </si>
  <si>
    <t>Internet</t>
  </si>
  <si>
    <t>Maintain operation of AIDS health Information system</t>
  </si>
  <si>
    <t>Database manager</t>
  </si>
  <si>
    <t>Database operator</t>
  </si>
  <si>
    <t>M&amp;E Officer</t>
  </si>
  <si>
    <t>IT support</t>
  </si>
  <si>
    <t>Site visits</t>
  </si>
  <si>
    <t>Implement clinical audit</t>
  </si>
  <si>
    <t>Expert</t>
  </si>
  <si>
    <t>Implement laboratory QC</t>
  </si>
  <si>
    <t>External QA scheme</t>
  </si>
  <si>
    <t>Ensure quality of clinical and laboratory servicies</t>
  </si>
  <si>
    <t>State</t>
  </si>
  <si>
    <t>GF</t>
  </si>
  <si>
    <t>Out-patient treatment</t>
  </si>
  <si>
    <t>In-patient treatment</t>
  </si>
  <si>
    <t>Adherence Support</t>
  </si>
  <si>
    <t>1st line ARV</t>
  </si>
  <si>
    <t>2nd line ARV</t>
  </si>
  <si>
    <t>GOV</t>
  </si>
  <si>
    <t>Total Cost</t>
  </si>
  <si>
    <t>HIV viral load</t>
  </si>
  <si>
    <t xml:space="preserve">CD4 cell count </t>
  </si>
  <si>
    <t>Tests for HIV drug resistance for NRTI, NNRTI and PI drugs</t>
  </si>
  <si>
    <t>Tests for HIV drug resistance for INSTI drugs</t>
  </si>
  <si>
    <t>modifed</t>
  </si>
  <si>
    <t>Laboratory</t>
  </si>
  <si>
    <t>Lab: VL and CD4</t>
  </si>
  <si>
    <t>LAB: Resistance testing</t>
  </si>
  <si>
    <t>Sum: VL+CD4</t>
  </si>
  <si>
    <t>Sum: Resistance Testing</t>
  </si>
  <si>
    <t>28% procrement fee</t>
  </si>
  <si>
    <t>Subtotal</t>
  </si>
  <si>
    <t>LPV/r syrup</t>
  </si>
  <si>
    <t>NVP Syrup</t>
  </si>
  <si>
    <t>3TC syrup</t>
  </si>
  <si>
    <t>AZT syrup</t>
  </si>
  <si>
    <t>ABC syrup</t>
  </si>
  <si>
    <t>GF reference price</t>
  </si>
  <si>
    <t>RAL</t>
  </si>
  <si>
    <t>RTV</t>
  </si>
  <si>
    <t>DRV (400mg)</t>
  </si>
  <si>
    <t>DRV (600mg)</t>
  </si>
  <si>
    <t>ATV/r</t>
  </si>
  <si>
    <t>LPV/r</t>
  </si>
  <si>
    <t>ETV</t>
  </si>
  <si>
    <t>NVP</t>
  </si>
  <si>
    <t>EFV (200mg)</t>
  </si>
  <si>
    <t>EFV (600mg)</t>
  </si>
  <si>
    <t>DTG</t>
  </si>
  <si>
    <t>ABC/3TC</t>
  </si>
  <si>
    <t>AZT/3TC</t>
  </si>
  <si>
    <t>TDF/FTC</t>
  </si>
  <si>
    <t>Total cost</t>
  </si>
  <si>
    <t>Unit Cost</t>
  </si>
  <si>
    <t>Drugs</t>
  </si>
  <si>
    <t>შესასყიდი მედიაკემნტების რაოდენობა</t>
  </si>
  <si>
    <t xml:space="preserve">პაციენტების  განაწილება არვ მედიკამენტების მიხედვით </t>
  </si>
  <si>
    <t>TDF/FTC+LPV/r</t>
  </si>
  <si>
    <t>PEP</t>
  </si>
  <si>
    <t>NVP(syr)</t>
  </si>
  <si>
    <t>AZT(syr)</t>
  </si>
  <si>
    <t>PMTCT</t>
  </si>
  <si>
    <t>Total 2nd line</t>
  </si>
  <si>
    <t>ABC/3TC+LPV/r</t>
  </si>
  <si>
    <t>AZT/3TC+LPV/r</t>
  </si>
  <si>
    <t>Children 2nd line</t>
  </si>
  <si>
    <t>DRV/r+RAL</t>
  </si>
  <si>
    <t>DRV/r+DTG</t>
  </si>
  <si>
    <t>LPV/r+DTG</t>
  </si>
  <si>
    <t>ATV/r+DTG</t>
  </si>
  <si>
    <t>DTG+ETV</t>
  </si>
  <si>
    <t>ABC/3TC+DTG</t>
  </si>
  <si>
    <t>ABC/3TC+DRV/r</t>
  </si>
  <si>
    <t>ABC/3TC+ATV/r</t>
  </si>
  <si>
    <t>AZT/3TC+DTG</t>
  </si>
  <si>
    <t>AZT/3TC+DRV/r</t>
  </si>
  <si>
    <t>AZT/3TC+ATV/r</t>
  </si>
  <si>
    <t>TDF/FTC+ETV</t>
  </si>
  <si>
    <t>TDF/FTC+DTG</t>
  </si>
  <si>
    <t>TDF/FTC+DRV/r</t>
  </si>
  <si>
    <t>TDF/FTC+ATV/r</t>
  </si>
  <si>
    <t>Adult 2nd line</t>
  </si>
  <si>
    <t>Total 1st line</t>
  </si>
  <si>
    <t>ABC(syr)+3TC(syr)+LPV/r (syr)</t>
  </si>
  <si>
    <t>AZT(syr)+3TC(syr)+LPV/r(syr)</t>
  </si>
  <si>
    <t>ABC(syr)+3TC(syr)+NVP(syr)</t>
  </si>
  <si>
    <t>ABC/3TC+NVP</t>
  </si>
  <si>
    <t>ABC/3TC+EFV</t>
  </si>
  <si>
    <t>TDF/FTC+EFV</t>
  </si>
  <si>
    <t>AZT/3TC+NVP</t>
  </si>
  <si>
    <t>AZT/3TC+EFV</t>
  </si>
  <si>
    <t>Children 1st line</t>
  </si>
  <si>
    <t>TDF/FTC+NVP</t>
  </si>
  <si>
    <t>Adult 1st line</t>
  </si>
  <si>
    <t>ART regimen</t>
  </si>
  <si>
    <t xml:space="preserve">პაციენტების  განაწილება არვ რეჟიმების მიხედვით </t>
  </si>
  <si>
    <t>USD</t>
  </si>
  <si>
    <t>25% of total 2nd line cost</t>
  </si>
  <si>
    <t>Procurment of ARV</t>
  </si>
  <si>
    <t>Conversion rate:</t>
  </si>
  <si>
    <t>1st line</t>
  </si>
  <si>
    <t>2nd line</t>
  </si>
  <si>
    <t>All ARV</t>
  </si>
  <si>
    <t>Summary (GEL)</t>
  </si>
  <si>
    <t>პროექტის ბიუჯეტი/განფასება</t>
  </si>
  <si>
    <t>პროგრამის დასახელება და ნომერი:</t>
  </si>
  <si>
    <t xml:space="preserve"> ხელშეკრულება N:</t>
  </si>
  <si>
    <t>პროექტის დასახელება:</t>
  </si>
  <si>
    <t>მიმწოდებელი ორგანიზაციის დასახელება:</t>
  </si>
  <si>
    <t>ა(ა)იპ  "შიდსით დაავადებლთა დახმარების ფონდი"</t>
  </si>
  <si>
    <t xml:space="preserve">პროექტის დაწყების და დასრულების ვადები: </t>
  </si>
  <si>
    <t>№</t>
  </si>
  <si>
    <t>ამოცანა/ღონისძიება</t>
  </si>
  <si>
    <t>ერთეულის ფასი</t>
  </si>
  <si>
    <t>რაოდენობა</t>
  </si>
  <si>
    <t>სულ თანხა პროექტის მიმდინარეობის განმავლობაში</t>
  </si>
  <si>
    <t>ხარჯის კატეგორია</t>
  </si>
  <si>
    <t>ხარჯის ქვეკატეგორია</t>
  </si>
  <si>
    <t>მოდული</t>
  </si>
  <si>
    <t>ინტერვენცია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</si>
  <si>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</si>
  <si>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</si>
  <si>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</si>
  <si>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</si>
  <si>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</si>
  <si>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</si>
  <si>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</si>
  <si>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</si>
  <si>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</si>
  <si>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</si>
  <si>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</si>
  <si>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</si>
  <si>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პროექტის მენეჯერის სელფასი</t>
  </si>
  <si>
    <t>HR</t>
  </si>
  <si>
    <t>1.1 Salaries - program management</t>
  </si>
  <si>
    <t>მკურნალობა, მოვლა და მხარდაჭერა</t>
  </si>
  <si>
    <t>კონსულტირება და ფსიქო-სოციალური მხარდაჭერა</t>
  </si>
  <si>
    <r>
      <t>სატელეფონო და პირისპირ კონსულტაციებზე</t>
    </r>
    <r>
      <rPr>
        <b/>
        <sz val="16"/>
        <color rgb="FFFF0000"/>
        <rFont val="Calibri"/>
        <family val="2"/>
        <charset val="204"/>
        <scheme val="minor"/>
      </rPr>
      <t xml:space="preserve"> * </t>
    </r>
    <r>
      <rPr>
        <sz val="9"/>
        <rFont val="Calibri"/>
        <family val="2"/>
        <scheme val="minor"/>
      </rPr>
      <t xml:space="preserve">                        პასუხისმგებელი კონსულტანტები 14 ადამიანი</t>
    </r>
  </si>
  <si>
    <t>1.4 Other HR Costs</t>
  </si>
  <si>
    <r>
      <t xml:space="preserve">ფსიქოლოგი. 4 ადამიანი  </t>
    </r>
    <r>
      <rPr>
        <sz val="9"/>
        <color rgb="FFFF0000"/>
        <rFont val="Calibri"/>
        <family val="2"/>
        <charset val="204"/>
        <scheme val="minor"/>
      </rPr>
      <t xml:space="preserve"> </t>
    </r>
    <r>
      <rPr>
        <b/>
        <sz val="16"/>
        <color rgb="FFFF0000"/>
        <rFont val="Calibri"/>
        <family val="2"/>
        <charset val="204"/>
        <scheme val="minor"/>
      </rPr>
      <t xml:space="preserve"> **</t>
    </r>
  </si>
  <si>
    <t>ადმინისტრატორი</t>
  </si>
  <si>
    <t>ფინანასების მენეჯერის ხელფასი</t>
  </si>
  <si>
    <t>ექსპერტი</t>
  </si>
  <si>
    <t>დამლაგებელი</t>
  </si>
  <si>
    <t>მძღოლი( მანქანის შეკეთების ჩათვლით)</t>
  </si>
  <si>
    <t>არტ თერაპევტი</t>
  </si>
  <si>
    <t>დრამწრის ხელმძღვანელი</t>
  </si>
  <si>
    <t>კომპიუტერის პედაგოგი</t>
  </si>
  <si>
    <t>ინგლისურის მასწავლებელი</t>
  </si>
  <si>
    <t>მივლინება ცენტრის მონიტორინგზე ზუგდიდი 1530, ქუთაისი 1035, ბათუმი.</t>
  </si>
  <si>
    <t>TRC</t>
  </si>
  <si>
    <t>2.3 Supervision/surveys/data collection related per diems/transport/other costs</t>
  </si>
  <si>
    <t xml:space="preserve">კომუნალური ხარჯი </t>
  </si>
  <si>
    <t>PA</t>
  </si>
  <si>
    <t>11.1  Office related costs</t>
  </si>
  <si>
    <t>კომუნიკაცია (ტელეფონი, ინტერნეტი)</t>
  </si>
  <si>
    <t>ოფისის ქირა (4 ცენტრი)</t>
  </si>
  <si>
    <t>ოფისის წარმომადგენლობითი ხარჯი</t>
  </si>
  <si>
    <t>ოფისის მოვლის ხარჯი</t>
  </si>
  <si>
    <t>ოფისის ტექნიკის მომსახურება</t>
  </si>
  <si>
    <t>საკანცელარიო ხარჯი (4 ცენტრი)</t>
  </si>
  <si>
    <t>11.4 Other PA costs</t>
  </si>
  <si>
    <t xml:space="preserve">პირველადი სამედიცინო დახმარების ნივთები </t>
  </si>
  <si>
    <t>LSCTP</t>
  </si>
  <si>
    <t>12.5 Other LSCTP costs</t>
  </si>
  <si>
    <t>მასალა არტ თერაპიისათვის</t>
  </si>
  <si>
    <t>მასალა დრამ წრისათვის</t>
  </si>
  <si>
    <t>მანქანა</t>
  </si>
  <si>
    <t>ინვენტარი. 4 მაგიდა, 20 სკამი, 15სავარძელი, 2 მაცივარი, 2 რბილი ავეჯი, 6 ლეპტოპი, 6 პრინტერი, 1 ფაილების კარადა, 1 ქსეროქსი. 1 ფოტოაპარატი</t>
  </si>
  <si>
    <t>საწვავი</t>
  </si>
  <si>
    <t>საბანკო მომსახურება</t>
  </si>
  <si>
    <t>აივ ინფიცირებულთა საგანმანათლებლო შეხვედრების ორგანიზება (15-18 კაცზე ყავის შესვენებით)</t>
  </si>
  <si>
    <t>2.4 Meeting/Advocacy related per diems/transport/other costs</t>
  </si>
  <si>
    <t>შეხვედრა აივ ინფიცირებულთა ოჯახის წევრებთან დისკუსიისათვის  სტიგმა-დისკრიმინაციის საკითხებთან დაკავშირებით (10-15 კაცი)</t>
  </si>
  <si>
    <t>სხვადასხვა სახის თრეინინგები</t>
  </si>
  <si>
    <t>აივ ინფიცირებულთა  გასვლითი ღონისძიებების   ორგანიზება (20-22 კაცი)</t>
  </si>
  <si>
    <t>აივ ინფიცირებულ ბავშვთა შეხვედრის ორგანიზება (15-20 ბავშვი)</t>
  </si>
  <si>
    <t>თბილისში  რეგიონული ქსელის წარმომადგენლების ადმინისტრაციული–საინფორმაციო შეხვედრების ორგანიზება  (დარბაზის, ლანჩის, საკანცელარიო საქონელი, მგზავრობა)</t>
  </si>
  <si>
    <t>2.1 Training related per diems/transport/other costs</t>
  </si>
  <si>
    <t xml:space="preserve">შიდსით გარდაცვლილთა ხსოვნის დღისადმი მიძღვნილი ღონისძიება </t>
  </si>
  <si>
    <t>შიდსისი მსოფლიო დღისადმი მიძღვნილი ღონისძიების ორგანიზება ცენტრალურ და რეგიონულ დონეებზე</t>
  </si>
  <si>
    <t>შეხვედრები გამოჩენილ ადამიანებთან</t>
  </si>
  <si>
    <t>საიფორმაციო მასალის მომზადება ბეჭდვა, გავრცელება</t>
  </si>
  <si>
    <t>აივ ინფიცირებული ბავშვებისა და უფროსებისათვის საზაფხულო ბანაკის ორგანიზება (30 ბენეფიციარი 2-3 ეტაპად) და შესაბამისი საინფორმაციო საგანმანათლებლო კამპანიის ჩატარება სხვადასხვა უნარ-ჩვევების განვითარების მიზნით</t>
  </si>
  <si>
    <t>ჯამი</t>
  </si>
  <si>
    <t>შენიშვნა</t>
  </si>
  <si>
    <t>*</t>
  </si>
  <si>
    <t>15 საშტატო ერთეულზე იმუშავებს 15 ადამიანი</t>
  </si>
  <si>
    <t>**</t>
  </si>
  <si>
    <t>3 საშტატო ერთეულზე იმუშავებს 4 ადამიანი</t>
  </si>
  <si>
    <t>Sustaining operations of palliative care services for patients with advanced AIDS</t>
  </si>
  <si>
    <t>Medical assistant</t>
  </si>
  <si>
    <t>PC mobile unit physician</t>
  </si>
  <si>
    <t>PC mobile unit nurse</t>
  </si>
  <si>
    <t>Caregiver</t>
  </si>
  <si>
    <t>Regional coordinators</t>
  </si>
  <si>
    <t>Accountant</t>
  </si>
  <si>
    <t xml:space="preserve">Chaplain </t>
  </si>
  <si>
    <t>Monitoring visits to regions</t>
  </si>
  <si>
    <t>Essential drugs</t>
  </si>
  <si>
    <t>Administration cost</t>
  </si>
  <si>
    <t>Screening of high risk popualtions at specialty clinics (national program)</t>
  </si>
  <si>
    <t>Unit cost</t>
  </si>
  <si>
    <t>Cost</t>
  </si>
  <si>
    <t>Government</t>
  </si>
  <si>
    <t>Clinical indication and risk behavior guided HIV testing</t>
  </si>
  <si>
    <t>Screening of persons with Hep B and C</t>
  </si>
  <si>
    <t>Active case-finding of high risk popualtions</t>
  </si>
  <si>
    <t>Sentinel screening at STI, proctology and urology clinics</t>
  </si>
  <si>
    <t>HIV tests and consumables</t>
  </si>
  <si>
    <t xml:space="preserve">Subtotal </t>
  </si>
  <si>
    <t>Re-engagement of lost diagnosed persons</t>
  </si>
  <si>
    <t>Confirmatory testing</t>
  </si>
  <si>
    <t>1.7.1</t>
  </si>
  <si>
    <t>First repeated testing</t>
  </si>
  <si>
    <t>1.7.2</t>
  </si>
  <si>
    <t>Test-system and consumables for first repeated testing</t>
  </si>
  <si>
    <t>1.7.3</t>
  </si>
  <si>
    <t>Second repeated testing</t>
  </si>
  <si>
    <t>1.7.4</t>
  </si>
  <si>
    <t>Test-system and consumables for second repeated testing</t>
  </si>
  <si>
    <t>1.7.5</t>
  </si>
  <si>
    <t>Western blot</t>
  </si>
  <si>
    <t>PCR testing</t>
  </si>
  <si>
    <t>Provider initiated HIV testing in primary healthcare</t>
  </si>
  <si>
    <t>GF/GOV</t>
  </si>
  <si>
    <t>M&amp;E officer</t>
  </si>
  <si>
    <t>Financial officer</t>
  </si>
  <si>
    <t>Coordinator</t>
  </si>
  <si>
    <t>Training of primary healthcare personnel</t>
  </si>
  <si>
    <t>Cost of testing</t>
  </si>
  <si>
    <t>Test-system and consumables</t>
  </si>
  <si>
    <t>Duty trip</t>
  </si>
  <si>
    <t>Provider initiated HIV testing in hospitalized persons</t>
  </si>
  <si>
    <t>NEW TSP1</t>
  </si>
  <si>
    <t>NEW TSP2</t>
  </si>
  <si>
    <t>NEW TSP3</t>
  </si>
  <si>
    <t>NEW TSP4</t>
  </si>
  <si>
    <t>NEW TSP5</t>
  </si>
  <si>
    <t>NEW TSP6</t>
  </si>
  <si>
    <t>NEW TSP7</t>
  </si>
  <si>
    <t>NEW TSP8</t>
  </si>
  <si>
    <t>NEW TSP9</t>
  </si>
  <si>
    <t>3.3.6</t>
  </si>
  <si>
    <t>3.3.7</t>
  </si>
  <si>
    <t>Capacity strenghtening</t>
  </si>
  <si>
    <t>International training/conferences</t>
  </si>
  <si>
    <t>Emergency HIV Treatment (PEP)</t>
  </si>
  <si>
    <t>Patient Flow Protocol</t>
  </si>
  <si>
    <r>
      <t xml:space="preserve">NOTE: currently PEP is not available in Georgia for general population of high risk groups. It is available for medical personal at risk of HIV, post-exposure. Therefore, those assumptions are not based on evidence and should be reviewed annually. 
</t>
    </r>
    <r>
      <rPr>
        <i/>
        <sz val="10"/>
        <color rgb="FFFF0000"/>
        <rFont val="Calibri"/>
        <family val="2"/>
        <scheme val="minor"/>
      </rPr>
      <t>Assumption is made that all that start PEP will complete the treatment. However, this is unrealistic expectation and potential cost of treatment could be reduced by X% with consideration of drop-out rates</t>
    </r>
  </si>
  <si>
    <t>N of cases</t>
  </si>
  <si>
    <t>Labs</t>
  </si>
  <si>
    <t xml:space="preserve">Adm, M&amp;E, misc.. </t>
  </si>
  <si>
    <t>Drugs_unit price</t>
  </si>
  <si>
    <t>33.8825</t>
  </si>
  <si>
    <t>Lab_unit price</t>
  </si>
  <si>
    <t>No of individuals in need of non-occupational PEP: 0.1% of KAPs reached by the services</t>
  </si>
  <si>
    <t>1. Estimated number of eligible population among KAPs</t>
  </si>
  <si>
    <t>nPEP uptake among KAPs*</t>
  </si>
  <si>
    <t>KAP</t>
  </si>
  <si>
    <t>No Reached by testing*</t>
  </si>
  <si>
    <t>No estimated (0.5%)</t>
  </si>
  <si>
    <t>Uptake rate (% total eligible population among KAPs)</t>
  </si>
  <si>
    <t>IDU</t>
  </si>
  <si>
    <t>Y1</t>
  </si>
  <si>
    <t>MSM/TG</t>
  </si>
  <si>
    <t>Y2</t>
  </si>
  <si>
    <t>CSW</t>
  </si>
  <si>
    <t>Y3</t>
  </si>
  <si>
    <t>Y4+</t>
  </si>
  <si>
    <r>
      <t xml:space="preserve">* </t>
    </r>
    <r>
      <rPr>
        <i/>
        <sz val="10"/>
        <color theme="1"/>
        <rFont val="Calibri"/>
        <family val="2"/>
        <scheme val="minor"/>
      </rPr>
      <t>We assume that people tested for HIV are most likely to get tested for Hep B and uptake  vaccination</t>
    </r>
  </si>
  <si>
    <t>Total (4 years)</t>
  </si>
  <si>
    <t>*Assumption is made that individuals reached by HIV services are most likely to know about and will use PEP; this should not preclude others to take upon the PEP</t>
  </si>
  <si>
    <t xml:space="preserve">2. All victims of sexual assault will be given PEP (with consideration of DTG free regiment) </t>
  </si>
  <si>
    <t>No of estimated cases</t>
  </si>
  <si>
    <t>Source: GEOStat, 2017</t>
  </si>
  <si>
    <t>3. Serodiscordant couples</t>
  </si>
  <si>
    <t>4. oPEP</t>
  </si>
  <si>
    <t>Total Number of Estimated cases of PEP</t>
  </si>
  <si>
    <t xml:space="preserve">Drug Protocol </t>
  </si>
  <si>
    <t>Duration</t>
  </si>
  <si>
    <t>Regiment 1</t>
  </si>
  <si>
    <t>Price USD</t>
  </si>
  <si>
    <t>DT/TDF</t>
  </si>
  <si>
    <t>300 mg</t>
  </si>
  <si>
    <t>Regiment</t>
  </si>
  <si>
    <t>% on the treatment</t>
  </si>
  <si>
    <t>Weighted price</t>
  </si>
  <si>
    <t>FTC</t>
  </si>
  <si>
    <t>200 mg</t>
  </si>
  <si>
    <t>Price GEL</t>
  </si>
  <si>
    <t>400 mg X2</t>
  </si>
  <si>
    <t>Regiment 2</t>
  </si>
  <si>
    <t>Cost of drugs</t>
  </si>
  <si>
    <t>50 mg</t>
  </si>
  <si>
    <t>For other regiments please refer to: US CDC 2016 nPEP Guidelines Update</t>
  </si>
  <si>
    <t>NOTE! Drugs for other regiments have not been calculated. The national program should allow access to those ARV medications</t>
  </si>
  <si>
    <t>LAB TESTING</t>
  </si>
  <si>
    <t>Initiation</t>
  </si>
  <si>
    <t>Baseline</t>
  </si>
  <si>
    <t xml:space="preserve">4-6  Weeks </t>
  </si>
  <si>
    <t>3 month</t>
  </si>
  <si>
    <t>6 month</t>
  </si>
  <si>
    <t>No of units/weighted</t>
  </si>
  <si>
    <t>Unit Price</t>
  </si>
  <si>
    <t>Total price</t>
  </si>
  <si>
    <t>Notes</t>
  </si>
  <si>
    <t>HIV Ag/Ab test (IV generation)</t>
  </si>
  <si>
    <t>IV generation HIV test (1.5 GEL; from exiting tender with Ermed Georgia)+ Consumables (2 GEL)</t>
  </si>
  <si>
    <t>anti-HBs/HbsAg/anti-HBc</t>
  </si>
  <si>
    <t>Info from AIDS Center</t>
  </si>
  <si>
    <t>anti-HCV</t>
  </si>
  <si>
    <t>Should be funded from Hep C State Program</t>
  </si>
  <si>
    <t>Testing service</t>
  </si>
  <si>
    <t>55% of cases will be  related to sexual exposure (hetero+homosexual contacts)</t>
  </si>
  <si>
    <t xml:space="preserve">STIs (for PEP for sexual exposure) </t>
  </si>
  <si>
    <t>GF program budget source files (incl. test systems and services)</t>
  </si>
  <si>
    <t>Syphilis</t>
  </si>
  <si>
    <t>Gonorrhoea</t>
  </si>
  <si>
    <t>Chlamydia</t>
  </si>
  <si>
    <t>Pregnancy</t>
  </si>
  <si>
    <t>Google search</t>
  </si>
  <si>
    <t>Monitoring:</t>
  </si>
  <si>
    <t>Serum creatinine</t>
  </si>
  <si>
    <t>google search (ნეოლაბ)</t>
  </si>
  <si>
    <t>ALT, AST</t>
  </si>
  <si>
    <t>PEP Management, M&amp;E and Support Campaign (e.g. information to eligible population)</t>
  </si>
  <si>
    <t>Components</t>
  </si>
  <si>
    <t>No of Units</t>
  </si>
  <si>
    <t>Comments</t>
  </si>
  <si>
    <t>Management</t>
  </si>
  <si>
    <t>M&amp;E</t>
  </si>
  <si>
    <t>Communication campaign</t>
  </si>
  <si>
    <t>Adherence support</t>
  </si>
  <si>
    <t>Total (without drugs)</t>
  </si>
  <si>
    <t>Undefined</t>
  </si>
  <si>
    <t>GF 2019 Acctual</t>
  </si>
  <si>
    <t>Previous NSP (GEL)</t>
  </si>
  <si>
    <t>Total cost (4 years)</t>
  </si>
  <si>
    <t>Funding Gap</t>
  </si>
  <si>
    <t>NPS Budget</t>
  </si>
  <si>
    <t>Gap %</t>
  </si>
  <si>
    <t>Gap (GEL)</t>
  </si>
  <si>
    <t>Prevention</t>
  </si>
  <si>
    <t>Care and Treatment</t>
  </si>
  <si>
    <t>Leadership and Policy</t>
  </si>
  <si>
    <t>Column1</t>
  </si>
  <si>
    <t>Share</t>
  </si>
  <si>
    <t>Share 2019</t>
  </si>
  <si>
    <t>Total Costs by source (3-year)</t>
  </si>
  <si>
    <t xml:space="preserve">GF </t>
  </si>
  <si>
    <t>Source</t>
  </si>
  <si>
    <t>3-year Budget</t>
  </si>
  <si>
    <t>NSP</t>
  </si>
  <si>
    <t>Column2</t>
  </si>
  <si>
    <t>ARVs</t>
  </si>
  <si>
    <t># persons</t>
  </si>
  <si>
    <t>2nd line drugs</t>
  </si>
  <si>
    <t>Drugs for PMTCT among newborns</t>
  </si>
  <si>
    <t>LAB (მონიტორინგი)</t>
  </si>
  <si>
    <t>კომპონენტები</t>
  </si>
  <si>
    <t>აივ-ინფექცია/შიდსზე ნებაყოფლობითი კონსულტირება და ტესტირება/ Enhancing Provider Initiated Testing (PIT) for HIV</t>
  </si>
  <si>
    <t>აივ-ინფექცია/შიდსზე ნებაყოფლობითი კონსულტირება და ტესტირება პირველად ჯანდაცვაში/Provider initiated testing at primary care setting</t>
  </si>
  <si>
    <t>აივ-ინფექცია/შიდსზე ნებაყოფლობითი კონსულტირება და ტესტირება ჰოსპიტალიზირებულ პაციენტებში/Provider initiated HIV testing in hospitalized persons</t>
  </si>
  <si>
    <t>მედიკამენტები</t>
  </si>
  <si>
    <t>პალიატიური მოვლა</t>
  </si>
  <si>
    <t>ტესტ-სისტემების შესყიდვა (სკრინინგისთვის)</t>
  </si>
  <si>
    <t>ყველა სხვა ღონისძიება</t>
  </si>
  <si>
    <t>3.2.8.7</t>
  </si>
  <si>
    <t>3.2.8.6</t>
  </si>
  <si>
    <t>3.2.8.5</t>
  </si>
  <si>
    <t># of persons on PrEP</t>
  </si>
  <si>
    <t>Medical examination standard</t>
  </si>
  <si>
    <t>Initial</t>
  </si>
  <si>
    <t>Follow-up standard</t>
  </si>
  <si>
    <t>Follow-up expanded</t>
  </si>
  <si>
    <t>Management costs</t>
  </si>
  <si>
    <t>კლინიკური ნაწილი</t>
  </si>
  <si>
    <t>სხვაობა გეგმასთან</t>
  </si>
  <si>
    <t>Growth Rate</t>
  </si>
  <si>
    <t>Component</t>
  </si>
  <si>
    <t xml:space="preserve"> GF 2019 Acctual </t>
  </si>
  <si>
    <t>Total (next allocation)</t>
  </si>
  <si>
    <t xml:space="preserve">GF Allocation </t>
  </si>
  <si>
    <t>Conferences</t>
  </si>
  <si>
    <t>1st line drugs</t>
  </si>
  <si>
    <t>Public allocation</t>
  </si>
  <si>
    <t>Public allocation (over the ceilling)</t>
  </si>
  <si>
    <t xml:space="preserve">Public </t>
  </si>
  <si>
    <t>Global Fund</t>
  </si>
  <si>
    <t>GF Acctual (2019)</t>
  </si>
  <si>
    <t>Control for Total Funding (June 23)</t>
  </si>
  <si>
    <t>Control</t>
  </si>
  <si>
    <t>Summary table</t>
  </si>
  <si>
    <t>Controls for the summary table</t>
  </si>
  <si>
    <t>Governance</t>
  </si>
  <si>
    <t>By Strategic objective (total)</t>
  </si>
  <si>
    <t>sub</t>
  </si>
  <si>
    <t>T</t>
  </si>
  <si>
    <t>sab</t>
  </si>
  <si>
    <t>Government (by years)</t>
  </si>
  <si>
    <t>GF (by years)</t>
  </si>
  <si>
    <t>GF_Acctual (by years)</t>
  </si>
  <si>
    <t>Undefined (by years)</t>
  </si>
  <si>
    <t>By HIV/AIDS State Program</t>
  </si>
  <si>
    <t>All sources</t>
  </si>
  <si>
    <t>PWID</t>
  </si>
  <si>
    <t>MSM</t>
  </si>
  <si>
    <t>FSM</t>
  </si>
  <si>
    <t>Pris</t>
  </si>
  <si>
    <t>KAPs</t>
  </si>
  <si>
    <t>OST</t>
  </si>
  <si>
    <t>HC</t>
  </si>
  <si>
    <t>Blood</t>
  </si>
  <si>
    <t>AMB</t>
  </si>
  <si>
    <t>HOSP</t>
  </si>
  <si>
    <t>Mob</t>
  </si>
  <si>
    <t>LAB</t>
  </si>
  <si>
    <t>ARV</t>
  </si>
  <si>
    <t>Abkh</t>
  </si>
  <si>
    <t>TB</t>
  </si>
  <si>
    <t>HCV</t>
  </si>
  <si>
    <t>Peer</t>
  </si>
  <si>
    <t>Palliative</t>
  </si>
  <si>
    <t>HIV/AIDS</t>
  </si>
  <si>
    <t>Other Healthcare Programs</t>
  </si>
  <si>
    <t>NSP split</t>
  </si>
  <si>
    <t>Public</t>
  </si>
  <si>
    <t>Category</t>
  </si>
  <si>
    <t>% of Total</t>
  </si>
  <si>
    <t>Total by Years</t>
  </si>
  <si>
    <t>Public Expenditures</t>
  </si>
  <si>
    <t>List of Key Indicators</t>
  </si>
  <si>
    <t>Share of public spending in total HIV response expenditures</t>
  </si>
  <si>
    <t>Total Expenditures</t>
  </si>
  <si>
    <t>Annual growth (absolute and rate)</t>
  </si>
  <si>
    <t>Absolute</t>
  </si>
  <si>
    <t>2018 spending from HIV expenditures tables (source: MoH)</t>
  </si>
  <si>
    <t>Growth rate</t>
  </si>
  <si>
    <t>Total budget</t>
  </si>
  <si>
    <t>Shares</t>
  </si>
  <si>
    <t>In total NSP budget</t>
  </si>
  <si>
    <t>Share of public spending in HIV Program</t>
  </si>
  <si>
    <t>Projected Public Budget</t>
  </si>
  <si>
    <t>Treatment</t>
  </si>
  <si>
    <t>HIV/AIDS State Program (activities within the scope of the program)</t>
  </si>
  <si>
    <t>Triggers</t>
  </si>
  <si>
    <t>Provider initiated testing at primary care setting</t>
  </si>
  <si>
    <t>Green</t>
  </si>
  <si>
    <t>Yellow</t>
  </si>
  <si>
    <t>Transition</t>
  </si>
  <si>
    <t xml:space="preserve">Growth </t>
  </si>
  <si>
    <t>Increment</t>
  </si>
  <si>
    <t>Growth of existing programs</t>
  </si>
  <si>
    <t>Increase in prevnetion programs</t>
  </si>
  <si>
    <t>IF analysis</t>
  </si>
  <si>
    <t>UDS</t>
  </si>
  <si>
    <t>GF Projected Funding</t>
  </si>
  <si>
    <t>NSP Budget by Strategic Objectives</t>
  </si>
  <si>
    <r>
      <t xml:space="preserve">დაფინანსების მოცულობაში Gap-ის ანალიზი </t>
    </r>
    <r>
      <rPr>
        <u/>
        <sz val="10"/>
        <color theme="1"/>
        <rFont val="Sylfaen"/>
        <family val="1"/>
      </rPr>
      <t>2 მიდგომით არის გაკეთებულ</t>
    </r>
    <r>
      <rPr>
        <sz val="10"/>
        <color theme="1"/>
        <rFont val="Sylfaen"/>
        <family val="1"/>
      </rPr>
      <t xml:space="preserve">ი: 1. არსებული NSP-ის ბიუჯეტი შედარებული სახელმწიფოს საშუალოვადიან გეგმასთან (BDD); და 2. ცალკე არის გამოყოფილი შიდსის სახელმწიფო პროგრამა და დაფინანსების gap მისთვის ცალკეა გამოთვლილი. </t>
    </r>
  </si>
  <si>
    <r>
      <t>ეს მიდგომა რამოდენიმე მიზეზით არის განპირობებული : 1. BDD მოიცავს აქტივობებს, რომელებიც არ ფინანსდება ჯანდაცვის ბიუჯეტიდან და ასეთი აქტივობები ასევე არ არის ასახული სამოქმედო გეგმაში; 2. შიდსის პროგრამა პირობითათ მოიზრება იმ placeholder-ად, სადაც უნდა მოხდეს გლობალური ფონდის მიერ დაფინანსებული აქტივობები გადასვლა და შესაბამისად, ის ფინანსური რესურსის ყველაზე დიდ ზრდას საჭიროებს (</t>
    </r>
    <r>
      <rPr>
        <b/>
        <sz val="10"/>
        <color theme="1"/>
        <rFont val="Sylfaen"/>
        <family val="1"/>
      </rPr>
      <t>და ასევე ყველაზე ესენციურია).</t>
    </r>
  </si>
  <si>
    <r>
      <t xml:space="preserve">ამ საქმინობების  ფარგლებში ჯამური ფინანსური რესურსის ზრდა განპირობებულია 90-90-90 სამიზნეების ინტეგრაციით სტრატეგიაში, რის შედეგადაც </t>
    </r>
    <r>
      <rPr>
        <b/>
        <sz val="10"/>
        <color theme="1"/>
        <rFont val="Sylfaen"/>
        <family val="1"/>
      </rPr>
      <t xml:space="preserve">პრაქტკულად ორმაგდება </t>
    </r>
    <r>
      <rPr>
        <sz val="10"/>
        <color theme="1"/>
        <rFont val="Sylfaen"/>
        <family val="1"/>
      </rPr>
      <t xml:space="preserve"> როგორც გამოვლენა, ისე მკურნალობაზე მყოფი პირების რაოდენობა, რაც საჭიროებს მეტ ფინანსურ რესურს. </t>
    </r>
  </si>
  <si>
    <t>ბიუჯეტების შედგენაში პრაქტიკულად არ არის გათვალისწინებული ისტორიულად არსებული ერთეულის ღირებულებების ცვლილება, რაც თავისთავად გამოწვევა. გაზრდილია მხოლოდ რაოდენობები</t>
  </si>
  <si>
    <t>სახელმწიფოს მხრიდან დამატებითი ფინანსური რესურსის მობილეზება უკავშირდება გარდამავალ პერიოდს</t>
  </si>
  <si>
    <t xml:space="preserve">გლობალური ფონდის მიერ გამოყოფილი ალოკაცია 50%-ით არის შემცირებული. </t>
  </si>
  <si>
    <t>1. მაკრო ანალიზი</t>
  </si>
  <si>
    <t xml:space="preserve">Allocation ceiling </t>
  </si>
  <si>
    <t>(over Ceiling)</t>
  </si>
  <si>
    <t>Funding Gap (1)</t>
  </si>
  <si>
    <t>Funding Gap (2)</t>
  </si>
  <si>
    <t>0</t>
  </si>
  <si>
    <t>ზოგადი პარამეტრები</t>
  </si>
  <si>
    <t>2019-2022 წლის აივ-ინფექცია/შიდსის ეროვნული სტრატეგიის ჯამური ბიუჯეტი სტრატეგიული მიზნების მიხედვით შემდეგია (4-წლიან პერიოდზე):</t>
  </si>
  <si>
    <t>Previous NSP</t>
  </si>
  <si>
    <t>New NSP</t>
  </si>
  <si>
    <t>Gov. &amp; Policy</t>
  </si>
  <si>
    <t>Management (PR)</t>
  </si>
  <si>
    <t>Public Spending on Key Populations (Projected by NSP)</t>
  </si>
  <si>
    <t>From HIV Program</t>
  </si>
  <si>
    <t>% of total Public Spending for HIV</t>
  </si>
  <si>
    <t>Projected Public spending</t>
  </si>
  <si>
    <t>KAP % (with OST)</t>
  </si>
  <si>
    <t>KAP % (without OST)</t>
  </si>
  <si>
    <t>KaP % (with TRUE OST)</t>
  </si>
  <si>
    <t>OST+ all that is reported as medical services for PWID</t>
  </si>
  <si>
    <t>TRUE OST</t>
  </si>
  <si>
    <t xml:space="preserve">test systems excl. </t>
  </si>
  <si>
    <t>აივ-ინფექცია შიდსის სახელმწიფო სტრატეგიის ბიუჯეტი (მოკლე მიმოხილვა)</t>
  </si>
  <si>
    <t xml:space="preserve">Gov. Pol &amp; Evid. </t>
  </si>
  <si>
    <t>Care&amp;Treatment</t>
  </si>
  <si>
    <t>NSP $ (esst.)</t>
  </si>
  <si>
    <t>შედარება გასული პერიოდის NSP-სთან</t>
  </si>
  <si>
    <r>
      <t xml:space="preserve">წინა პერიოდის სტრატეგია </t>
    </r>
    <r>
      <rPr>
        <u/>
        <sz val="11"/>
        <color theme="1"/>
        <rFont val="Sylfaen"/>
        <family val="1"/>
      </rPr>
      <t>3-წლიან პერიოდზე</t>
    </r>
    <r>
      <rPr>
        <sz val="11"/>
        <color theme="1"/>
        <rFont val="Sylfaen"/>
        <family val="1"/>
      </rPr>
      <t xml:space="preserve"> იყო შედგენილი და თუ შევადარებთ ახალი პერიოდის პირველ 3 წელს გასული სტრატეგიის გაგემილ  ბიუჯეტს, მივიღებთ შემდეგ სურათს:</t>
    </r>
  </si>
  <si>
    <t>6-წლიანი გაყოფა</t>
  </si>
  <si>
    <t>1. მიკრო ანალიზი</t>
  </si>
  <si>
    <t>აივ-პრევენცია და დეტექცია</t>
  </si>
  <si>
    <t>ზიანის შემცირება</t>
  </si>
  <si>
    <t>მკურნალობა</t>
  </si>
  <si>
    <t>პალიატიური ზრუნვა</t>
  </si>
  <si>
    <t xml:space="preserve">თანასწორთა ბაზაზე სერვისები </t>
  </si>
  <si>
    <t>აფხაზეთის ტერიტორიაზე მკურნალობის უზრუნველყოფა</t>
  </si>
  <si>
    <t>პროგრამის ეფექტურობისა და ხარისხის უზრუნველყოფა</t>
  </si>
  <si>
    <t xml:space="preserve"> -   </t>
  </si>
  <si>
    <t xml:space="preserve"> 265,680.00 </t>
  </si>
  <si>
    <t xml:space="preserve"> 265,680.00 2</t>
  </si>
  <si>
    <t xml:space="preserve"> 132,840.00 </t>
  </si>
  <si>
    <t>გამომწვევი მიზეზები</t>
  </si>
  <si>
    <t>არსებული პროგრამების ზრდა</t>
  </si>
  <si>
    <t>ტრანზიცია</t>
  </si>
  <si>
    <t>პრევენცია</t>
  </si>
  <si>
    <t>If budget grew by</t>
  </si>
  <si>
    <t>Total (USD)</t>
  </si>
  <si>
    <t>მხარაჭერა</t>
  </si>
  <si>
    <t>Prison</t>
  </si>
  <si>
    <t>It is realistic to expect such growth (135%)?</t>
  </si>
  <si>
    <t>Funding Gap (3)</t>
  </si>
  <si>
    <t>არსებული დეფიციტის შესავსებათ, აივ-ინფექცია/შიდსის სახელმწიფო ბიუჯეტი ყოველწლიურად 35%-ით უნდა გაიზარდოს</t>
  </si>
  <si>
    <t>avarage</t>
  </si>
  <si>
    <t>გასული წლების განმავლობაში (2008-2017) პროგრამის ბიუჯეტი საშუალოდ 28%-ით ეზრდებოდა</t>
  </si>
  <si>
    <t xml:space="preserve">Key Assumptions: </t>
  </si>
  <si>
    <t>1. Admin. &amp; staff related costs are fixed</t>
  </si>
  <si>
    <t xml:space="preserve">2. Consumables vary based on projected coveradge. </t>
  </si>
  <si>
    <t>Budget</t>
  </si>
  <si>
    <t>Services</t>
  </si>
  <si>
    <t>Comodities</t>
  </si>
  <si>
    <t>Salary</t>
  </si>
  <si>
    <t>Base Salary for Peer</t>
  </si>
  <si>
    <t>Case Maneger</t>
  </si>
  <si>
    <t>Tbilisi</t>
  </si>
  <si>
    <t>Kutaisi</t>
  </si>
  <si>
    <t>Batumi</t>
  </si>
  <si>
    <t>Zugdidi</t>
  </si>
  <si>
    <t>Existing</t>
  </si>
  <si>
    <t>New</t>
  </si>
  <si>
    <t>Diagnosed</t>
  </si>
  <si>
    <t>On ART</t>
  </si>
  <si>
    <t>Service provision incentives</t>
  </si>
  <si>
    <t>Diagnose-related consultation (for new patients)</t>
  </si>
  <si>
    <t>Adherane Support</t>
  </si>
  <si>
    <t>Follow-up adherence support</t>
  </si>
  <si>
    <t>Lost patient finding</t>
  </si>
  <si>
    <t>თანხლება სხვა სამედიცინო/სოციალურ სერვისებზე</t>
  </si>
  <si>
    <t>HIV Self-testing</t>
  </si>
  <si>
    <t>via saliava testing</t>
  </si>
  <si>
    <t>Population Esstimation</t>
  </si>
  <si>
    <t>Demoninator Population*</t>
  </si>
  <si>
    <t>Esstimated % who will opt in for Self testing**</t>
  </si>
  <si>
    <t>Target Population</t>
  </si>
  <si>
    <t>Notes:</t>
  </si>
  <si>
    <t>MSMs</t>
  </si>
  <si>
    <t xml:space="preserve">According to WHO guidance, intorduction of selt testing  doubles HIV testing among MSMs (source: policy brief on HIVST: http://apps.who.int/iris/bitstream/handle/10665/251549/WHO-HIV-2016.21-eng.pdf?sequence=1 ). However, we are being cautious and esstimate 40% uptake. </t>
  </si>
  <si>
    <t>IDUs</t>
  </si>
  <si>
    <t>No evidance for % esstimation</t>
  </si>
  <si>
    <t>Other groups</t>
  </si>
  <si>
    <t>Total Population</t>
  </si>
  <si>
    <t xml:space="preserve">* Population being tested annually for HIV. This does not include population tested with clinical signs, etc. </t>
  </si>
  <si>
    <t>** This model explisitly counts that HIVST testing willingness will be linked with willingness to test at the moment; we assume that these individuals will test in addition to  those already being tested.</t>
  </si>
  <si>
    <t>Target population by years (5%+)</t>
  </si>
  <si>
    <t>Roll-out</t>
  </si>
  <si>
    <t>HIVST Population</t>
  </si>
  <si>
    <t>Cost of service:</t>
  </si>
  <si>
    <t>NOTE: there is no clarity, how HIVST will be deliveded. Model of delivery will have a significant impact on the costs associated with the service delivery and those should be recalculated after decision on the model is made</t>
  </si>
  <si>
    <t>Unit Type</t>
  </si>
  <si>
    <t>N of units (annual, Y1)</t>
  </si>
  <si>
    <t>Total (Y1)</t>
  </si>
  <si>
    <t>N of units (annual, Y2)</t>
  </si>
  <si>
    <t>Total (Y2)</t>
  </si>
  <si>
    <t>N of units (annual, Y3)</t>
  </si>
  <si>
    <t>Total (Y3)</t>
  </si>
  <si>
    <t>N of units (annual, Y4)</t>
  </si>
  <si>
    <t>Total (Y4)</t>
  </si>
  <si>
    <t>Test kits*</t>
  </si>
  <si>
    <t>/test kit</t>
  </si>
  <si>
    <t>Program inception costs (trainings)</t>
  </si>
  <si>
    <t>/training</t>
  </si>
  <si>
    <t>Program inceptation costs (external professional services)</t>
  </si>
  <si>
    <t>/Conultation</t>
  </si>
  <si>
    <t>Informational Campaign</t>
  </si>
  <si>
    <t>/campain+printining; lump sum</t>
  </si>
  <si>
    <t>Related costs</t>
  </si>
  <si>
    <t>Logistical fees</t>
  </si>
  <si>
    <t>/15% of the cost of goods</t>
  </si>
  <si>
    <t>Program Managment and Administration (inlc. M&amp;E)</t>
  </si>
  <si>
    <t>/10% of total annual costs</t>
  </si>
  <si>
    <t xml:space="preserve">Total </t>
  </si>
  <si>
    <t>Note/Source:</t>
  </si>
  <si>
    <t xml:space="preserve">*Unit price is taken from UNITAID report; variance 3-16 USD per kit; source: https://unitaid.eu/assets/HIV-Rapid-Diagnostic-Tests-for-Self-Testing_Landscape-Report_3rd-edition_July-2017.pdf ; WHO has one prequilified HIVST kit </t>
  </si>
  <si>
    <t>Budget:</t>
  </si>
  <si>
    <t>Average</t>
  </si>
  <si>
    <t>Round</t>
  </si>
  <si>
    <t>დაგეგმილი  (ცვლილებებით)*</t>
  </si>
  <si>
    <t>* გათვალისწინებულია ცვლილება, რომელის სამინისტრომ მოგვაწოდა 22.06.18</t>
  </si>
  <si>
    <t>1.1.1.1</t>
  </si>
  <si>
    <t>Hospital detox</t>
  </si>
  <si>
    <t>1.1.1.2</t>
  </si>
  <si>
    <t>1.1.1.3</t>
  </si>
  <si>
    <t xml:space="preserve">Methadon procurment </t>
  </si>
  <si>
    <t>1.1.1.4</t>
  </si>
  <si>
    <t>methadon logistcs</t>
  </si>
  <si>
    <t>1.1.1.5</t>
  </si>
  <si>
    <t>Prison OST services</t>
  </si>
  <si>
    <t>2018</t>
  </si>
  <si>
    <t>SUMMARY BUDGET (GEL)</t>
  </si>
  <si>
    <t>1.1.7</t>
  </si>
  <si>
    <t>1.1.8</t>
  </si>
  <si>
    <t>1.1.9</t>
  </si>
  <si>
    <t>1.1.10</t>
  </si>
  <si>
    <t>1.1.11</t>
  </si>
  <si>
    <t>1.2.6</t>
  </si>
  <si>
    <t>3.1.3</t>
  </si>
  <si>
    <t>3.3.8</t>
  </si>
  <si>
    <t>3.3.9</t>
  </si>
  <si>
    <t>3.3.10</t>
  </si>
  <si>
    <t>3.3.11</t>
  </si>
  <si>
    <t>3.3.12</t>
  </si>
  <si>
    <t>3.3.13</t>
  </si>
  <si>
    <t>[Leadership and policy development and transition-related activities]</t>
  </si>
  <si>
    <t>Comparators</t>
  </si>
  <si>
    <t>GF 2019 Actual</t>
  </si>
  <si>
    <t>Hepatitis B Prevention and vaccination among KAPs</t>
  </si>
  <si>
    <t>Introduction and expansion of HIVST among KAPs and other vulnerable groups</t>
  </si>
  <si>
    <t>Procurement of Lab-supplies</t>
  </si>
  <si>
    <t>Integrated bio-behavioural surveillance studies (IBBSS) among KAPs incorporating population size estimates: PWID, FSW, MSM, prisoners, Street Children and risk behaviour youth and vulnerability baseline study among labour migrants</t>
  </si>
  <si>
    <t>Survey on health service accessibility (2020, 2022)</t>
  </si>
  <si>
    <t>Global Fund: Distribution of 2019-2022 funding (for funding allocation split request)</t>
  </si>
  <si>
    <t>Exchange rate used:</t>
  </si>
  <si>
    <t>GF Funding Needs</t>
  </si>
  <si>
    <t xml:space="preserve">Transion of GF-funded components into the State HIV Program (2019 only) </t>
  </si>
  <si>
    <t xml:space="preserve">Note: the sole purpose of this file is to test possibility to transition formerly GF-funding components to state budget in 2019. </t>
  </si>
  <si>
    <t>Conclusion: it is fully feasible, as in the course of developing this exercise, MoH changed the request to MoF regarding planned allocation for HIV and it now accommodates all the components</t>
  </si>
  <si>
    <t>HIV program budget</t>
  </si>
  <si>
    <t>% of growth</t>
  </si>
  <si>
    <t>SUMMARY BUDGET (USD)</t>
  </si>
  <si>
    <t>Conversion Rate Used: 2.5</t>
  </si>
  <si>
    <t>სტრატეგიული პრიორიტეტი/ღონისძიება</t>
  </si>
  <si>
    <t>აივ პრევენცია და გამოვლენა</t>
  </si>
  <si>
    <t>აივ-ის პრევენცია და გამოვლენა ნიმ-ებში</t>
  </si>
  <si>
    <t>ოპიატების ჩანაცვლებითი თერაპია და მკურნალობის სხვა ფორმები და რეაბილიტაცია</t>
  </si>
  <si>
    <t>აივ-ის პრევენცია და გამოვლენა მსმ-ებში</t>
  </si>
  <si>
    <t>აივ-ის პრევენცია და გამოვლენა კსმ-ებში</t>
  </si>
  <si>
    <t>აივ-ის პრევენცია და გამოვლენა პატიმრებში</t>
  </si>
  <si>
    <t>B  ჰეპატიტის პრევენცია და ვაქცინაცია ძდჯ-ში</t>
  </si>
  <si>
    <t>აივ-ის გადაცემის პრევენცია, გამოვლენა და მოვლასა და მკურნალობაში ჩართვის დროულობის უზრუნველყოფა ძირითადი დაზარალებული ჯგუფებისთვის</t>
  </si>
  <si>
    <t>პროგრამები ახალგაზრდა და მოზარდი ნიმ-ებისთვის</t>
  </si>
  <si>
    <t>ფსიქიკური ჯანმრთელობის სერვისების ყველა ძდჯ-ებისთვის</t>
  </si>
  <si>
    <t>პრე-ექსპოზიციური პროფილაქტიკური მკურნალობა</t>
  </si>
  <si>
    <t>Improve access to SRH services for all KAPs</t>
  </si>
  <si>
    <t>სქესობრივი და რეპროდუქციული ჯანმრთელობის სერისები ყველა ძდჯ-ებისთვის</t>
  </si>
  <si>
    <t>თვით-ტესტირების დანერგვა და გაფართოვება ძდჯ-ებსა და სხვა მოწყვლად ჯგუფებში</t>
  </si>
  <si>
    <t>აივ-ის პრევენცია და გამოვლენა სამედიცინო მომსახურების მიმწოდებელ დაწესებულებებში</t>
  </si>
  <si>
    <t>პროვაიდერის მიერ ინიცირებული ტესტირება პირველადი ჯანდაცვის ორგანიზაციებში</t>
  </si>
  <si>
    <t>პროვაიდერის მიერ ინიცირებული აივ  ტესტირების გაფართოვება</t>
  </si>
  <si>
    <t>პროვაიდერის მიერ ინიცირებული ტესტირება ჰოსპიტლებში</t>
  </si>
  <si>
    <t>დონორული სისხლის უსაფრთხოების უზრუნველყოფა</t>
  </si>
  <si>
    <t xml:space="preserve">აივ ინფექციის პოსტ-ექსპოზიციური პროფილაქტიკა </t>
  </si>
  <si>
    <t>აივ-ის დედიდან შვილზე გადაცემის პრევენცია</t>
  </si>
  <si>
    <t>აივ მოვლა და მკურნალობა</t>
  </si>
  <si>
    <t>მაღალი ხარისხის მოვლისა და მკურნალობის უწყვეტი უზრუნველყოფა</t>
  </si>
  <si>
    <t>აივ ინფიცირებული პირებისთვის ესენციური კლინიკური მომსახურების უზრუნველყოფა</t>
  </si>
  <si>
    <t xml:space="preserve">ქვეყანაში მოქმედი გაიდლაინების მიხედვით, არვ თერაპიის უზრუნველყოფა აივ ინფიცირებული პირებისთვის, მათ შორის, აფხაზეთის ტერიტორიაზეც </t>
  </si>
  <si>
    <t>პროგრამის ეფექტური ადმინისტრირება და ხარისხის უზრუნველყოფა</t>
  </si>
  <si>
    <t>ტუბერკულოზისა და C ჰეპატიტისა და ინექციური მოხმარებით გამოწვეული ავადობისა და სიკვდილობის შემცირება</t>
  </si>
  <si>
    <t>ტბ/აივ კოლაბორაციის აქტივობების ინტენსიფიკაცია (ფინანსდება ტბ პროგრამიდან)</t>
  </si>
  <si>
    <t>Provide treatment and care for viral hepatitis  (funded from the HVC program)</t>
  </si>
  <si>
    <t>C ჰეპატიტის მკურნალობა და მოვლა (ფინასდება C ჰეპატიტის პროგრამის ფარგლებში)</t>
  </si>
  <si>
    <t>აივ ინფიცირებული პირებისთვის მოვლისა და მხარდაჭერის მომსახურების უზრუნველყოფა</t>
  </si>
  <si>
    <t>თანასწორთა მხარდაჭერის მომსახურებების უზრუნველყოფა</t>
  </si>
  <si>
    <t>პალიატიური მოვლის უზრუნველყოფა</t>
  </si>
  <si>
    <t>აივ ინფიცირებულ პირთათვის სამედიცინო მომსახურებისა და თანასწორთა მხარდაჭერის მომსახურებები (ქეის-მენეჯერები)</t>
  </si>
  <si>
    <t>ლიდერობისა და პოლიტიკის შემუშავებისა და ტრანზიციასთან დაკავშირებული აქტივობები</t>
  </si>
  <si>
    <t>აივ პრევენციისა და მკურნალობისთვის ადეკვატური საბიუჯეტო დაფინანსების უზრუნველყოფა არსებული აივ ინფექციაზე ეროვნული პასუხის მდგრადობისა და გაფართოვების უზრუნველყოფისთვის</t>
  </si>
  <si>
    <t>აივ-თან დაკავშირებული დანახარჯების უწყვეტი მონიტორინგი ჯანდაცვაზე ეროვნული დანახარჯების ანალიზის გზით</t>
  </si>
  <si>
    <t>გარდამავალი გეგმის დანერგვის ხელშეწყობა მონიტორინგისა და შეფასების ერთეულის ფუნქციონირების ხელშეწყობით</t>
  </si>
  <si>
    <t>აივ-ზე ეროვნული პასუხისთვის საბიუჯტო ვალდებულებებისა და ალოკაციური ეფექტურობის უზრუნველყოფა</t>
  </si>
  <si>
    <t>პოლიტიკის გარემოსა და დაინტერესებულ მხარეებთან კოორდინაციის გაუმჯობესება</t>
  </si>
  <si>
    <t>აივ/შიდსის შესახებ კანონმდებლობის რეგულარული შეფასება და ანალიზი</t>
  </si>
  <si>
    <t>აივ-ინფიცირებულ და ძდჯ-ის ორგანიზაციების მიერ სტიგმის შემცირების კამპანიების შემუშავება და დანერგვა</t>
  </si>
  <si>
    <t>შიდსის ეროვნული კონფერენცია</t>
  </si>
  <si>
    <t>ინფორმირებული გადაწყვეტილებებისთვის მტკიცებულებების მოძიება</t>
  </si>
  <si>
    <t>სახელმწიფო შესყიდვების კანონისა და კანონქვემდებარე აქტების ანალიზი არასახელმწიფო ორგანიზაციების, მათ შორის, სათემო ორგანიზაციების მიერ, აივ-თან დაკავსირებული სერვისების მიწოდებისას წარმოქმნილი ბარიერების წარმოჩენისთვის/არასამთავრობო და სათემო ორგანიზაციების ჩართულობისთვის ადეკვატური გარემოს უზრუნველყოფა</t>
  </si>
  <si>
    <t>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t>
  </si>
  <si>
    <t>აივ პროგრამის ანგარიშვალდებულებისა გაუმჯობესება პროგრამული და ფინანსური მონაცემების ხლემისაწვდომობის გზით ძირითადი მხარეებისა და ფართო საზოგადიებისთვის</t>
  </si>
  <si>
    <t>2023-2027 წლებისთვის აივ/შიდსის სახელმწიფო სტრატეგიის და სამოქმედო გეგმის შემუშავება და განფასება</t>
  </si>
  <si>
    <t>აივ-ზე ეროვნული პასუხისთვის საინფორმაციო სისტემის მდგრადი განვითარება</t>
  </si>
  <si>
    <t>აივ/შიდსის პროგრამებისთვის ადამიანური რესურსის, მათ შორის არასამთავრობო ორგანიზაციებში, უწყვეტი პროფესიული განვითარებისთვისა და წარმოებისთვის პოლიტიკის შემუშავება</t>
  </si>
  <si>
    <t>აივ-ზე ტრენინგის მოდულების ინტეგრირება საბაკალავრო და პოსტ-დიპლომური განათლების პროგრამებში</t>
  </si>
  <si>
    <t>აივ-თან დაკავშირებულ თემებზე ტრენერების, მათ შორის აკადემური პერსონალის, მომზადება</t>
  </si>
  <si>
    <t>ძდჯ-ში ქცევაზე ზედამხედველობის კვლები და მოსახლეობის ზომის განსაზღვრის კვლევები: ნიმ, კსმ, მსმ, პატიმრები, ქუჩის ბავშვები და სარისკო ქცევის ახალგაზრდები და მოწყვლადობის განსაზღვრა შრომით მიგრანტებში</t>
  </si>
  <si>
    <t>მკურნალობამდე აივ მედიკამენტებზე რეზისტენტეობის კვლევა (2019, 2021)</t>
  </si>
  <si>
    <t>ახალი აივ ინექციების მონიტორინგი (2019, 2020, 2021, 2022)</t>
  </si>
  <si>
    <t>აივ მკურნალობაზე ჩართვის შეფასება (2019, 2021)</t>
  </si>
  <si>
    <t>ჯანდაცვის მომსახურებების ხელმისაწვდომობის კვლევა (2020, 2022)</t>
  </si>
  <si>
    <t>საზოგადოებრივი ჯანდაცვისა და კლინიკური გაიდლაინებისა და ეროვნული სტანდარტების განახლება</t>
  </si>
  <si>
    <t>საერთაშორისო დონორების მიერ გაცემული დაფინანსების მართვა</t>
  </si>
  <si>
    <t>Harm Reduction  (Initial version)</t>
  </si>
  <si>
    <t>Harm Reduction  (90's version)</t>
  </si>
  <si>
    <t>Assumptions:</t>
  </si>
  <si>
    <t>1. All costs are fixed to 2019 contract (HR, PA, TRC, etC)</t>
  </si>
  <si>
    <t>2. Only consumables vary</t>
  </si>
  <si>
    <t>Equality Movement (2019)</t>
  </si>
  <si>
    <t>Behavioral change as part of programs for MSM and TGs - ქცევის შეცვლაზე ორიენტირებული ინტერვენცია მსმ-ებსა და ტრანსგენდერებისთვის</t>
  </si>
  <si>
    <t>Community-based monitoring of legal rights - უფლებების სათემო მონიორინგი</t>
  </si>
  <si>
    <t>Other interventions for MSM and TGs - სხვა ინტერვენციები მსმ-ებსა და ტრანსგენდერებისთვის</t>
  </si>
  <si>
    <t>Tanadgoma (2019)</t>
  </si>
  <si>
    <t># persons*</t>
  </si>
  <si>
    <t>* calculations are done on monthly bases, # of patients is the "end of the year" projections</t>
  </si>
  <si>
    <t>Old Budget</t>
  </si>
  <si>
    <t>Cov.23</t>
  </si>
  <si>
    <t>Percentage of MSM reporting having received a combined set of HIV prevention interventions (last year)</t>
  </si>
  <si>
    <t>IBBSS</t>
  </si>
  <si>
    <t>IBBS</t>
  </si>
  <si>
    <t>Program data</t>
  </si>
  <si>
    <t>Cov.25</t>
  </si>
  <si>
    <t>Percentage of MSM who tested for HIV in the past 12 months, or who know their current HIV status</t>
  </si>
  <si>
    <t>Cov.27</t>
  </si>
  <si>
    <t>Percentage of SWs reporting having received a combined set of HIV prevention interventions (last year)</t>
  </si>
  <si>
    <t>Cov.29</t>
  </si>
  <si>
    <t xml:space="preserve">Percentage of SWs who tested for HIV in the past 12 months, or who know their current HIV status </t>
  </si>
  <si>
    <t>Behavioral change (commodities)</t>
  </si>
  <si>
    <t>HIV testing (commodities)</t>
  </si>
  <si>
    <t>Variable Costs*</t>
  </si>
  <si>
    <t>* Based on Standars</t>
  </si>
  <si>
    <t>Fixed costs</t>
  </si>
  <si>
    <t>EM</t>
  </si>
  <si>
    <t>TNDG</t>
  </si>
  <si>
    <t>Enhancing Provider Initiated Testing (PIT) for HIV, including HIV confirmation</t>
  </si>
  <si>
    <t>Budget Gap</t>
  </si>
  <si>
    <t>USD version</t>
  </si>
  <si>
    <t>Total2</t>
  </si>
  <si>
    <t>THIS one was amended</t>
  </si>
  <si>
    <t>Total Allocation (from BDD file) - HCV</t>
  </si>
  <si>
    <t>Gap (USD)</t>
  </si>
  <si>
    <t>this is what we have used</t>
  </si>
  <si>
    <t>ჭერს ფარგლებში</t>
  </si>
  <si>
    <t>Estimated HIV Expenditures</t>
  </si>
  <si>
    <t>2016</t>
  </si>
  <si>
    <t>2017</t>
  </si>
  <si>
    <t>Column8</t>
  </si>
  <si>
    <t>Column6</t>
  </si>
  <si>
    <t>Column7</t>
  </si>
  <si>
    <t>Column5</t>
  </si>
  <si>
    <t>Column4</t>
  </si>
  <si>
    <t>Column3</t>
  </si>
  <si>
    <t>State Budget</t>
  </si>
  <si>
    <t>Addiction Services (OST+ others)</t>
  </si>
  <si>
    <t>Healthcare setting</t>
  </si>
  <si>
    <t>Screening for Higk Risk groups (HIV State Program)</t>
  </si>
  <si>
    <r>
      <t xml:space="preserve">Screening for Army Requirts </t>
    </r>
    <r>
      <rPr>
        <sz val="12"/>
        <color theme="1"/>
        <rFont val="Menlo Regular"/>
        <family val="2"/>
      </rPr>
      <t/>
    </r>
  </si>
  <si>
    <r>
      <t xml:space="preserve">Prevention of Vertical Transmission </t>
    </r>
    <r>
      <rPr>
        <b/>
        <sz val="12"/>
        <color rgb="FFFF0000"/>
        <rFont val="Menlo Bold"/>
        <family val="2"/>
      </rPr>
      <t/>
    </r>
  </si>
  <si>
    <r>
      <t xml:space="preserve">Safe Blood (35 03 02 04) </t>
    </r>
    <r>
      <rPr>
        <b/>
        <u/>
        <sz val="12"/>
        <color rgb="FFFF0000"/>
        <rFont val="Menlo Bold"/>
      </rPr>
      <t/>
    </r>
  </si>
  <si>
    <t>1.?</t>
  </si>
  <si>
    <t>Prevention not classified elsewhere</t>
  </si>
  <si>
    <t>Other transition-related activities</t>
  </si>
  <si>
    <t>Municipal Funding (Tbilisi and Adjara)</t>
  </si>
  <si>
    <t>Ministry of Corrections Funding</t>
  </si>
  <si>
    <t>Health Promotion</t>
  </si>
  <si>
    <t>???</t>
  </si>
  <si>
    <t>Reduce morbidity and Mortality due to TB and HCV</t>
  </si>
  <si>
    <r>
      <t xml:space="preserve">Hepatatis C </t>
    </r>
    <r>
      <rPr>
        <b/>
        <sz val="12"/>
        <color rgb="FFFF0000"/>
        <rFont val="Menlo Bold"/>
        <family val="2"/>
      </rPr>
      <t/>
    </r>
  </si>
  <si>
    <t>HIV care and treatment</t>
  </si>
  <si>
    <t>High Quality Care and Treatment</t>
  </si>
  <si>
    <t xml:space="preserve">Outpatient </t>
  </si>
  <si>
    <t>Inpatient</t>
  </si>
  <si>
    <t>Palliative care</t>
  </si>
  <si>
    <t>test systems</t>
  </si>
  <si>
    <t>Gender Programmes</t>
  </si>
  <si>
    <t>OST Effectivness eveluation</t>
  </si>
  <si>
    <t>Governance and sustainability</t>
  </si>
  <si>
    <t>NCDC</t>
  </si>
  <si>
    <t>International (GF)</t>
  </si>
  <si>
    <t xml:space="preserve">Private </t>
  </si>
  <si>
    <t>OPP for Buprenorfine Programs</t>
  </si>
  <si>
    <t>Exchange rate</t>
  </si>
  <si>
    <t>HIV Expenditures by Component</t>
  </si>
  <si>
    <t>Private</t>
  </si>
  <si>
    <t>International</t>
  </si>
  <si>
    <t>Treatment, care and support</t>
  </si>
  <si>
    <t xml:space="preserve">Governance and sustainability </t>
  </si>
  <si>
    <t>The rest</t>
  </si>
  <si>
    <t>Total Expenditures by Priority</t>
  </si>
  <si>
    <t>Total Expenditures by Source</t>
  </si>
  <si>
    <t>Rate of Increase (2016-2018)</t>
  </si>
  <si>
    <t>Everidge of 2019-2022</t>
  </si>
  <si>
    <t>Rate of Increase (2016-2022)</t>
  </si>
  <si>
    <t>Consumables</t>
  </si>
  <si>
    <t>Base/Unit cost</t>
  </si>
  <si>
    <t>Prevention of Vertical Transmission  (MCH)</t>
  </si>
  <si>
    <t>NCDC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</si>
</sst>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quot;$&quot;* #,##0.00_);_(&quot;$&quot;* \(#,##0.00\);_(&quot;$&quot;* &quot;-&quot;??_);_(@_)"/>
    <numFmt numFmtId="165" formatCode="_-* #,##0.00_-;\-* #,##0.00_-;_-* &quot;-&quot;??_-;_-@_-"/>
    <numFmt numFmtId="166" formatCode="0.0"/>
    <numFmt numFmtId="167" formatCode="_(* #,##0_);_(* \(#,##0\);_(* &quot;-&quot;??_);_(@_)"/>
    <numFmt numFmtId="168" formatCode="#,##0.0"/>
    <numFmt numFmtId="169" formatCode="_-* #,##0_-;\-* #,##0_-;_-* &quot;-&quot;??_-;_-@_-"/>
    <numFmt numFmtId="170" formatCode="_-[$GEL]\ * #,##0.00_-;\-[$GEL]\ * #,##0.00_-;_-[$GEL]\ * &quot;-&quot;??_-;_-@_-"/>
    <numFmt numFmtId="171" formatCode="#,##0;[Red]#,##0"/>
    <numFmt numFmtId="172" formatCode="#,##0.00;[Red]#,##0.00"/>
    <numFmt numFmtId="173" formatCode="_ * #,##0.00_)_$_ ;_ * \(#,##0.00\)_$_ ;_ * &quot;-&quot;??_)_$_ ;_ @_ "/>
    <numFmt numFmtId="174" formatCode="_ * #,##0.00_ ;_ * \-#,##0.00_ ;_ * &quot;-&quot;??_ ;_ @_ "/>
    <numFmt numFmtId="175" formatCode="_-* #,##0.00_р_._-;\-* #,##0.00_р_._-;_-* &quot;-&quot;??_р_._-;_-@_-"/>
    <numFmt numFmtId="176" formatCode="_-&quot;$&quot;* #,##0.00_-;\-&quot;$&quot;* #,##0.00_-;_-&quot;$&quot;* &quot;-&quot;??_-;_-@_-"/>
    <numFmt numFmtId="177" formatCode="_-* #,##0.00_₴_-;\-* #,##0.00_₴_-;_-* &quot;-&quot;??_₴_-;_-@_-"/>
    <numFmt numFmtId="178" formatCode="0.0000"/>
    <numFmt numFmtId="179" formatCode="[$-409]mmm\-yy;@"/>
    <numFmt numFmtId="180" formatCode="_-* #,##0.00\ _€_-;\-* #,##0.00\ _€_-;_-* &quot;-&quot;??\ _€_-;_-@_-"/>
    <numFmt numFmtId="181" formatCode="_-* #,##0.00\ _L_a_r_i_-;\-* #,##0.00\ _L_a_r_i_-;_-* &quot;-&quot;??\ _L_a_r_i_-;_-@_-"/>
    <numFmt numFmtId="182" formatCode="_-[$$-409]* #,##0.00_ ;_-[$$-409]* \-#,##0.00\ ;_-[$$-409]* &quot;-&quot;??_ ;_-@_ "/>
    <numFmt numFmtId="183" formatCode="_-* #,##0.000_-;\-* #,##0.000_-;_-* &quot;-&quot;??_-;_-@_-"/>
    <numFmt numFmtId="184" formatCode="[$GEL]\ #,##0.00"/>
    <numFmt numFmtId="185" formatCode="_-* #,##0.00\ _₾_-;\-* #,##0.00\ _₾_-;_-* &quot;-&quot;??\ _₾_-;_-@_-"/>
  </numFmts>
  <fonts count="21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Calibri"/>
      <family val="2"/>
      <charset val="204"/>
      <scheme val="minor"/>
    </font>
    <font>
      <b/>
      <sz val="11"/>
      <name val="Calibri"/>
      <family val="2"/>
      <scheme val="minor"/>
    </font>
    <font>
      <sz val="12"/>
      <color theme="1"/>
      <name val="Calibri"/>
      <family val="2"/>
      <scheme val="minor"/>
    </font>
    <font>
      <sz val="10"/>
      <color theme="1"/>
      <name val="Calibri"/>
      <family val="2"/>
      <charset val="204"/>
      <scheme val="minor"/>
    </font>
    <font>
      <b/>
      <i/>
      <sz val="10"/>
      <color rgb="FF000000"/>
      <name val="Calibri"/>
      <family val="2"/>
      <charset val="204"/>
      <scheme val="minor"/>
    </font>
    <font>
      <b/>
      <sz val="10"/>
      <color rgb="FF000000"/>
      <name val="Calibri"/>
      <family val="2"/>
      <charset val="204"/>
      <scheme val="minor"/>
    </font>
    <font>
      <sz val="10"/>
      <color rgb="FFFF0000"/>
      <name val="Calibri"/>
      <family val="2"/>
      <charset val="204"/>
      <scheme val="minor"/>
    </font>
    <font>
      <b/>
      <i/>
      <sz val="10"/>
      <color rgb="FFFF0000"/>
      <name val="Calibri"/>
      <family val="2"/>
      <charset val="204"/>
      <scheme val="minor"/>
    </font>
    <font>
      <sz val="12"/>
      <color theme="1"/>
      <name val="Calibri"/>
      <family val="2"/>
      <charset val="204"/>
      <scheme val="minor"/>
    </font>
    <font>
      <b/>
      <sz val="10"/>
      <color theme="0"/>
      <name val="Calibri"/>
      <family val="2"/>
      <charset val="204"/>
      <scheme val="minor"/>
    </font>
    <font>
      <b/>
      <i/>
      <sz val="10"/>
      <color theme="0"/>
      <name val="Calibri"/>
      <family val="2"/>
      <charset val="204"/>
      <scheme val="minor"/>
    </font>
    <font>
      <sz val="10"/>
      <color theme="0"/>
      <name val="Calibri"/>
      <family val="2"/>
      <charset val="204"/>
      <scheme val="minor"/>
    </font>
    <font>
      <b/>
      <sz val="10"/>
      <name val="Calibri"/>
      <family val="2"/>
      <charset val="204"/>
      <scheme val="minor"/>
    </font>
    <font>
      <b/>
      <sz val="10"/>
      <color rgb="FFFF0000"/>
      <name val="Calibri"/>
      <family val="2"/>
      <charset val="204"/>
      <scheme val="minor"/>
    </font>
    <font>
      <b/>
      <i/>
      <sz val="10"/>
      <name val="Calibri"/>
      <family val="2"/>
      <charset val="204"/>
      <scheme val="minor"/>
    </font>
    <font>
      <sz val="10"/>
      <color rgb="FF222222"/>
      <name val="Calibri"/>
      <family val="2"/>
      <charset val="204"/>
      <scheme val="minor"/>
    </font>
    <font>
      <b/>
      <sz val="10"/>
      <color theme="1"/>
      <name val="Calibri"/>
      <family val="2"/>
      <charset val="204"/>
      <scheme val="minor"/>
    </font>
    <font>
      <sz val="11"/>
      <color theme="1"/>
      <name val="Calibri"/>
      <family val="2"/>
      <charset val="1"/>
      <scheme val="minor"/>
    </font>
    <font>
      <sz val="11"/>
      <name val="Sylfaen"/>
      <family val="1"/>
    </font>
    <font>
      <b/>
      <sz val="16"/>
      <name val="Sylfaen"/>
      <family val="1"/>
    </font>
    <font>
      <b/>
      <sz val="12"/>
      <name val="Sylfaen"/>
      <family val="1"/>
    </font>
    <font>
      <b/>
      <sz val="11"/>
      <name val="Sylfaen"/>
      <family val="1"/>
    </font>
    <font>
      <b/>
      <i/>
      <sz val="12"/>
      <name val="Sylfaen"/>
      <family val="1"/>
    </font>
    <font>
      <sz val="10"/>
      <name val="Sylfaen"/>
      <family val="1"/>
    </font>
    <font>
      <b/>
      <sz val="15"/>
      <name val="Calibri"/>
      <family val="2"/>
      <scheme val="minor"/>
    </font>
    <font>
      <b/>
      <sz val="15"/>
      <name val="Arial"/>
      <family val="2"/>
    </font>
    <font>
      <b/>
      <sz val="15"/>
      <name val="Sylfaen"/>
      <family val="1"/>
    </font>
    <font>
      <b/>
      <u/>
      <sz val="12"/>
      <name val="Sylfaen"/>
      <family val="1"/>
    </font>
    <font>
      <sz val="15"/>
      <name val="Calibri"/>
      <family val="2"/>
      <scheme val="minor"/>
    </font>
    <font>
      <b/>
      <sz val="12"/>
      <name val="Calibri"/>
      <family val="2"/>
      <scheme val="minor"/>
    </font>
    <font>
      <b/>
      <sz val="12"/>
      <name val="Arial"/>
      <family val="2"/>
    </font>
    <font>
      <sz val="12"/>
      <name val="Calibri"/>
      <family val="2"/>
      <scheme val="minor"/>
    </font>
    <font>
      <sz val="12"/>
      <name val="Sylfaen"/>
      <family val="1"/>
    </font>
    <font>
      <b/>
      <sz val="13"/>
      <name val="Calibri"/>
      <family val="2"/>
      <scheme val="minor"/>
    </font>
    <font>
      <b/>
      <sz val="13"/>
      <name val="Arial"/>
      <family val="2"/>
    </font>
    <font>
      <b/>
      <sz val="13"/>
      <name val="Sylfaen"/>
      <family val="1"/>
    </font>
    <font>
      <sz val="13"/>
      <name val="Calibri"/>
      <family val="2"/>
      <scheme val="minor"/>
    </font>
    <font>
      <sz val="10"/>
      <name val="Arial"/>
      <family val="2"/>
    </font>
    <font>
      <sz val="11"/>
      <color rgb="FF333333"/>
      <name val="Sylfaen"/>
      <family val="1"/>
    </font>
    <font>
      <sz val="11"/>
      <name val="Arial"/>
      <family val="2"/>
    </font>
    <font>
      <sz val="11"/>
      <color theme="1"/>
      <name val="Sylfaen"/>
      <family val="1"/>
    </font>
    <font>
      <sz val="12"/>
      <name val="Arial"/>
      <family val="2"/>
    </font>
    <font>
      <b/>
      <sz val="18"/>
      <color theme="3"/>
      <name val="Calibri Light"/>
      <family val="2"/>
      <scheme val="major"/>
    </font>
    <font>
      <b/>
      <sz val="11"/>
      <color theme="3"/>
      <name val="Calibri"/>
      <family val="2"/>
      <scheme val="minor"/>
    </font>
    <font>
      <b/>
      <sz val="12"/>
      <color theme="1"/>
      <name val="Calibri"/>
      <family val="2"/>
      <scheme val="minor"/>
    </font>
    <font>
      <b/>
      <sz val="11"/>
      <color theme="0"/>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8"/>
      <name val="Arial"/>
      <family val="2"/>
    </font>
    <font>
      <sz val="11"/>
      <color indexed="8"/>
      <name val="Calibri"/>
      <family val="2"/>
    </font>
    <font>
      <sz val="11"/>
      <color indexed="8"/>
      <name val="Arial"/>
      <family val="2"/>
    </font>
    <font>
      <sz val="11"/>
      <color theme="1"/>
      <name val="Arial"/>
      <family val="2"/>
    </font>
    <font>
      <sz val="11"/>
      <color theme="0"/>
      <name val="Calibri"/>
      <family val="2"/>
      <scheme val="minor"/>
    </font>
    <font>
      <sz val="11"/>
      <color indexed="9"/>
      <name val="Calibri"/>
      <family val="2"/>
    </font>
    <font>
      <sz val="11"/>
      <color rgb="FF9C0006"/>
      <name val="Calibri"/>
      <family val="2"/>
      <scheme val="minor"/>
    </font>
    <font>
      <sz val="11"/>
      <color indexed="20"/>
      <name val="Calibri"/>
      <family val="2"/>
    </font>
    <font>
      <sz val="11"/>
      <color indexed="20"/>
      <name val="Calibri"/>
      <family val="2"/>
      <scheme val="minor"/>
    </font>
    <font>
      <b/>
      <sz val="11"/>
      <color rgb="FFFA7D00"/>
      <name val="Calibri"/>
      <family val="2"/>
      <scheme val="minor"/>
    </font>
    <font>
      <b/>
      <sz val="11"/>
      <color indexed="52"/>
      <name val="Calibri"/>
      <family val="2"/>
    </font>
    <font>
      <b/>
      <sz val="11"/>
      <color indexed="9"/>
      <name val="Calibri"/>
      <family val="2"/>
    </font>
    <font>
      <sz val="10"/>
      <name val="Times New Roman"/>
      <family val="1"/>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indexed="56"/>
      <name val="Calibri"/>
      <family val="2"/>
    </font>
    <font>
      <b/>
      <sz val="15"/>
      <color indexed="62"/>
      <name val="Calibri"/>
      <family val="2"/>
    </font>
    <font>
      <b/>
      <sz val="15"/>
      <color indexed="56"/>
      <name val="Calibri"/>
      <family val="2"/>
      <scheme val="minor"/>
    </font>
    <font>
      <b/>
      <sz val="13"/>
      <color indexed="56"/>
      <name val="Calibri"/>
      <family val="2"/>
    </font>
    <font>
      <b/>
      <sz val="13"/>
      <color indexed="62"/>
      <name val="Calibri"/>
      <family val="2"/>
    </font>
    <font>
      <b/>
      <sz val="13"/>
      <color indexed="56"/>
      <name val="Calibri"/>
      <family val="2"/>
      <scheme val="minor"/>
    </font>
    <font>
      <b/>
      <sz val="11"/>
      <color indexed="56"/>
      <name val="Calibri"/>
      <family val="2"/>
    </font>
    <font>
      <b/>
      <sz val="11"/>
      <color indexed="62"/>
      <name val="Calibri"/>
      <family val="2"/>
    </font>
    <font>
      <b/>
      <sz val="11"/>
      <color indexed="56"/>
      <name val="Calibri"/>
      <family val="2"/>
      <scheme val="minor"/>
    </font>
    <font>
      <u/>
      <sz val="8.5"/>
      <color indexed="12"/>
      <name val="Arial"/>
      <family val="2"/>
      <charset val="204"/>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b/>
      <sz val="11"/>
      <color rgb="FF3F3F3F"/>
      <name val="Calibri"/>
      <family val="2"/>
      <scheme val="minor"/>
    </font>
    <font>
      <b/>
      <sz val="11"/>
      <color indexed="63"/>
      <name val="Calibri"/>
      <family val="2"/>
    </font>
    <font>
      <sz val="10"/>
      <name val="Helv"/>
    </font>
    <font>
      <b/>
      <sz val="18"/>
      <color indexed="56"/>
      <name val="Cambria"/>
      <family val="2"/>
    </font>
    <font>
      <b/>
      <sz val="18"/>
      <color indexed="62"/>
      <name val="Cambria"/>
      <family val="2"/>
    </font>
    <font>
      <b/>
      <sz val="18"/>
      <color indexed="56"/>
      <name val="Calibri Light"/>
      <family val="2"/>
      <scheme val="major"/>
    </font>
    <font>
      <b/>
      <sz val="11"/>
      <color indexed="8"/>
      <name val="Calibri"/>
      <family val="2"/>
    </font>
    <font>
      <sz val="11"/>
      <color indexed="10"/>
      <name val="Calibri"/>
      <family val="2"/>
    </font>
    <font>
      <u/>
      <sz val="10"/>
      <color indexed="12"/>
      <name val="Arial Cyr"/>
    </font>
    <font>
      <sz val="10"/>
      <name val="Arial Cyr"/>
    </font>
    <font>
      <sz val="11"/>
      <color indexed="14"/>
      <name val="Calibri"/>
      <family val="2"/>
    </font>
    <font>
      <sz val="9"/>
      <name val="Calibri"/>
      <family val="2"/>
      <scheme val="minor"/>
    </font>
    <font>
      <b/>
      <sz val="9"/>
      <name val="Calibri"/>
      <family val="2"/>
      <scheme val="minor"/>
    </font>
    <font>
      <b/>
      <sz val="16"/>
      <color rgb="FFFF0000"/>
      <name val="Calibri"/>
      <family val="2"/>
      <charset val="204"/>
      <scheme val="minor"/>
    </font>
    <font>
      <sz val="9"/>
      <color rgb="FFFF0000"/>
      <name val="Calibri"/>
      <family val="2"/>
      <charset val="204"/>
      <scheme val="minor"/>
    </font>
    <font>
      <b/>
      <sz val="9"/>
      <color indexed="81"/>
      <name val="Tahoma"/>
      <family val="2"/>
    </font>
    <font>
      <sz val="9"/>
      <color indexed="81"/>
      <name val="Tahoma"/>
      <family val="2"/>
    </font>
    <font>
      <sz val="18"/>
      <color theme="3"/>
      <name val="Calibri Light"/>
      <family val="2"/>
      <scheme val="major"/>
    </font>
    <font>
      <b/>
      <sz val="18"/>
      <color theme="3"/>
      <name val="Calibri Light"/>
      <family val="2"/>
      <charset val="204"/>
      <scheme val="major"/>
    </font>
    <font>
      <i/>
      <sz val="10"/>
      <color theme="1"/>
      <name val="Calibri"/>
      <family val="2"/>
      <scheme val="minor"/>
    </font>
    <font>
      <i/>
      <sz val="10"/>
      <color rgb="FFFF0000"/>
      <name val="Calibri"/>
      <family val="2"/>
      <scheme val="minor"/>
    </font>
    <font>
      <b/>
      <sz val="11"/>
      <color rgb="FFFF0000"/>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i/>
      <sz val="11"/>
      <color theme="1"/>
      <name val="Calibri"/>
      <family val="2"/>
      <scheme val="minor"/>
    </font>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0"/>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Calibri"/>
      <family val="2"/>
      <scheme val="minor"/>
    </font>
    <font>
      <b/>
      <sz val="10"/>
      <color rgb="FFFF0000"/>
      <name val="Calibri"/>
      <family val="2"/>
      <scheme val="minor"/>
    </font>
    <font>
      <sz val="11"/>
      <color theme="1"/>
      <name val="Menlo Bold"/>
      <family val="2"/>
    </font>
    <font>
      <sz val="9"/>
      <color indexed="81"/>
      <name val="Calibri"/>
      <family val="2"/>
    </font>
    <font>
      <b/>
      <sz val="9"/>
      <color indexed="81"/>
      <name val="Calibri"/>
      <family val="2"/>
    </font>
    <font>
      <b/>
      <i/>
      <sz val="10"/>
      <color theme="1"/>
      <name val="Calibri"/>
      <family val="2"/>
      <scheme val="minor"/>
    </font>
    <font>
      <sz val="10"/>
      <color rgb="FF000000"/>
      <name val="Calibri"/>
      <family val="2"/>
      <scheme val="minor"/>
    </font>
    <font>
      <b/>
      <sz val="9"/>
      <color theme="1"/>
      <name val="Sylfaen"/>
      <family val="1"/>
    </font>
    <font>
      <b/>
      <sz val="11"/>
      <color theme="1"/>
      <name val="Sylfaen"/>
      <family val="1"/>
    </font>
    <font>
      <sz val="8"/>
      <name val="Calibri"/>
      <family val="2"/>
      <scheme val="minor"/>
    </font>
    <font>
      <b/>
      <sz val="12"/>
      <color theme="1"/>
      <name val="Sylfaen"/>
      <family val="1"/>
    </font>
    <font>
      <b/>
      <sz val="24"/>
      <color theme="1"/>
      <name val="Sylfaen"/>
      <family val="1"/>
    </font>
    <font>
      <sz val="10"/>
      <color theme="1"/>
      <name val="Sylfaen"/>
      <family val="1"/>
    </font>
    <font>
      <u/>
      <sz val="10"/>
      <color theme="1"/>
      <name val="Sylfaen"/>
      <family val="1"/>
    </font>
    <font>
      <b/>
      <sz val="10"/>
      <color theme="1"/>
      <name val="Sylfaen"/>
      <family val="1"/>
    </font>
    <font>
      <i/>
      <sz val="9"/>
      <color theme="1"/>
      <name val="Sylfaen"/>
      <family val="1"/>
    </font>
    <font>
      <b/>
      <sz val="22"/>
      <color theme="1"/>
      <name val="Sylfaen"/>
      <family val="1"/>
    </font>
    <font>
      <b/>
      <sz val="20"/>
      <color theme="1"/>
      <name val="Sylfaen"/>
      <family val="1"/>
    </font>
    <font>
      <b/>
      <sz val="18"/>
      <color theme="1"/>
      <name val="Sylfaen"/>
      <family val="1"/>
    </font>
    <font>
      <b/>
      <u/>
      <sz val="11"/>
      <color theme="1"/>
      <name val="Calibri"/>
      <family val="2"/>
      <scheme val="minor"/>
    </font>
    <font>
      <b/>
      <u/>
      <sz val="10"/>
      <color theme="1"/>
      <name val="Calibri"/>
      <family val="2"/>
      <scheme val="minor"/>
    </font>
    <font>
      <u/>
      <sz val="11"/>
      <color theme="1"/>
      <name val="Sylfaen"/>
      <family val="1"/>
    </font>
    <font>
      <sz val="12"/>
      <color theme="0"/>
      <name val="Sylfaen"/>
      <family val="1"/>
    </font>
    <font>
      <sz val="12"/>
      <color theme="1"/>
      <name val="Sylfaen"/>
      <family val="1"/>
    </font>
    <font>
      <sz val="11"/>
      <color rgb="FFFF0000"/>
      <name val="Sylfaen"/>
      <family val="1"/>
    </font>
    <font>
      <b/>
      <u/>
      <sz val="12"/>
      <color theme="1"/>
      <name val="Calibri"/>
      <family val="2"/>
      <scheme val="minor"/>
    </font>
    <font>
      <sz val="11"/>
      <color rgb="FF000000"/>
      <name val="Calibri"/>
      <family val="2"/>
    </font>
    <font>
      <sz val="11"/>
      <name val="Calibri"/>
      <family val="2"/>
    </font>
    <font>
      <i/>
      <sz val="11"/>
      <color rgb="FF000000"/>
      <name val="Calibri"/>
      <family val="2"/>
    </font>
    <font>
      <sz val="11"/>
      <color rgb="FFFF0000"/>
      <name val="Calibri"/>
      <family val="2"/>
    </font>
    <font>
      <b/>
      <sz val="11"/>
      <name val="Calibri"/>
      <family val="2"/>
    </font>
    <font>
      <b/>
      <i/>
      <sz val="11"/>
      <name val="Calibri"/>
      <family val="2"/>
    </font>
    <font>
      <i/>
      <sz val="11"/>
      <name val="Calibri"/>
      <family val="2"/>
    </font>
    <font>
      <b/>
      <sz val="11"/>
      <color rgb="FF000000"/>
      <name val="Calibri"/>
      <family val="2"/>
    </font>
    <font>
      <sz val="9"/>
      <color theme="1"/>
      <name val="Sylfaen"/>
      <family val="1"/>
    </font>
    <font>
      <i/>
      <sz val="9"/>
      <name val="Arial"/>
      <family val="2"/>
    </font>
    <font>
      <i/>
      <sz val="9"/>
      <color theme="1"/>
      <name val="Sylfaen"/>
      <family val="1"/>
    </font>
    <font>
      <sz val="9"/>
      <name val="Sylfaen"/>
      <family val="1"/>
    </font>
    <font>
      <b/>
      <sz val="9"/>
      <color theme="0"/>
      <name val="Calibri"/>
      <family val="2"/>
      <scheme val="minor"/>
    </font>
    <font>
      <sz val="9"/>
      <color theme="0"/>
      <name val="Calibri"/>
      <family val="2"/>
      <scheme val="minor"/>
    </font>
    <font>
      <sz val="9"/>
      <color theme="0"/>
      <name val="Sylfaen"/>
      <family val="1"/>
    </font>
    <font>
      <sz val="9"/>
      <color theme="1"/>
      <name val="Calibri"/>
      <family val="2"/>
      <scheme val="minor"/>
    </font>
    <font>
      <b/>
      <i/>
      <sz val="10"/>
      <color theme="1"/>
      <name val="Calibri"/>
      <family val="2"/>
      <scheme val="minor"/>
    </font>
    <font>
      <i/>
      <sz val="10"/>
      <name val="Calibri"/>
      <family val="2"/>
      <scheme val="minor"/>
    </font>
    <font>
      <b/>
      <i/>
      <sz val="9"/>
      <color rgb="FFFF0000"/>
      <name val="Calibri"/>
      <family val="2"/>
      <scheme val="minor"/>
    </font>
    <font>
      <b/>
      <sz val="9"/>
      <color rgb="FF000000"/>
      <name val="Calibri"/>
      <family val="2"/>
      <scheme val="minor"/>
    </font>
    <font>
      <b/>
      <sz val="9"/>
      <color rgb="FFFF0000"/>
      <name val="Calibri"/>
      <family val="2"/>
      <scheme val="minor"/>
    </font>
    <font>
      <b/>
      <sz val="9"/>
      <color theme="3"/>
      <name val="Calibri"/>
      <family val="2"/>
      <scheme val="minor"/>
    </font>
    <font>
      <b/>
      <i/>
      <sz val="9"/>
      <name val="Calibri"/>
      <family val="2"/>
      <scheme val="minor"/>
    </font>
    <font>
      <sz val="9"/>
      <color rgb="FFFF0000"/>
      <name val="Calibri"/>
      <family val="2"/>
      <scheme val="minor"/>
    </font>
    <font>
      <b/>
      <i/>
      <sz val="9"/>
      <color theme="1"/>
      <name val="Calibri"/>
      <family val="2"/>
      <scheme val="minor"/>
    </font>
    <font>
      <sz val="8"/>
      <color theme="1"/>
      <name val="Sylfaen"/>
      <family val="1"/>
    </font>
    <font>
      <b/>
      <sz val="8"/>
      <color theme="0"/>
      <name val="Sylfaen"/>
      <family val="1"/>
    </font>
    <font>
      <b/>
      <sz val="8"/>
      <color theme="1"/>
      <name val="Sylfaen"/>
      <family val="1"/>
    </font>
    <font>
      <sz val="10"/>
      <color rgb="FF000000"/>
      <name val="Calibri"/>
      <family val="2"/>
    </font>
    <font>
      <sz val="10"/>
      <color rgb="FF000000"/>
      <name val="Calibri"/>
      <family val="1"/>
      <charset val="204"/>
    </font>
    <font>
      <sz val="11"/>
      <color theme="1"/>
      <name val="Calibri"/>
      <family val="2"/>
    </font>
    <font>
      <sz val="9"/>
      <color rgb="FF000000"/>
      <name val="Calibri"/>
      <family val="2"/>
    </font>
    <font>
      <sz val="9"/>
      <color theme="1"/>
      <name val="Calibri"/>
      <family val="2"/>
    </font>
    <font>
      <b/>
      <sz val="9"/>
      <color theme="1"/>
      <name val="Calibri"/>
      <family val="2"/>
    </font>
    <font>
      <b/>
      <i/>
      <sz val="11"/>
      <color theme="1"/>
      <name val="Calibri"/>
      <family val="2"/>
      <scheme val="minor"/>
    </font>
    <font>
      <b/>
      <sz val="11"/>
      <color theme="0"/>
      <name val="Sylfaen"/>
      <family val="1"/>
    </font>
    <font>
      <i/>
      <sz val="10"/>
      <color theme="1"/>
      <name val="Sylfaen"/>
      <family val="1"/>
    </font>
    <font>
      <b/>
      <sz val="10"/>
      <color theme="3"/>
      <name val="Calibri"/>
      <family val="2"/>
      <scheme val="minor"/>
    </font>
    <font>
      <sz val="12"/>
      <color theme="1"/>
      <name val="Menlo Regular"/>
      <family val="2"/>
    </font>
    <font>
      <b/>
      <sz val="12"/>
      <color rgb="FFFF0000"/>
      <name val="Menlo Bold"/>
      <family val="2"/>
    </font>
    <font>
      <b/>
      <u/>
      <sz val="12"/>
      <color rgb="FFFF0000"/>
      <name val="Menlo Bold"/>
    </font>
    <font>
      <sz val="10"/>
      <color theme="1"/>
      <name val="Sylfaen"/>
      <family val="1"/>
      <charset val="204"/>
    </font>
  </fonts>
  <fills count="108">
    <fill>
      <patternFill patternType="none"/>
    </fill>
    <fill>
      <patternFill patternType="gray125"/>
    </fill>
    <fill>
      <patternFill patternType="solid">
        <fgColor rgb="FFFFC000"/>
        <bgColor indexed="64"/>
      </patternFill>
    </fill>
    <fill>
      <patternFill patternType="solid">
        <fgColor theme="4"/>
        <bgColor rgb="FF8EAADB"/>
      </patternFill>
    </fill>
    <fill>
      <patternFill patternType="solid">
        <fgColor rgb="FFCCFFCC"/>
        <bgColor rgb="FF8EAADB"/>
      </patternFill>
    </fill>
    <fill>
      <patternFill patternType="solid">
        <fgColor theme="4"/>
        <bgColor indexed="64"/>
      </patternFill>
    </fill>
    <fill>
      <patternFill patternType="solid">
        <fgColor rgb="FFCCFFCC"/>
        <bgColor indexed="64"/>
      </patternFill>
    </fill>
    <fill>
      <patternFill patternType="solid">
        <fgColor theme="3"/>
        <bgColor rgb="FF2F5496"/>
      </patternFill>
    </fill>
    <fill>
      <patternFill patternType="solid">
        <fgColor theme="3"/>
        <bgColor indexed="64"/>
      </patternFill>
    </fill>
    <fill>
      <patternFill patternType="solid">
        <fgColor theme="4" tint="0.59999389629810485"/>
        <bgColor rgb="FFD9E2F3"/>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8EAADB"/>
        <bgColor rgb="FF8EAADB"/>
      </patternFill>
    </fill>
    <fill>
      <patternFill patternType="solid">
        <fgColor theme="2"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9"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19"/>
      </patternFill>
    </fill>
    <fill>
      <patternFill patternType="solid">
        <fgColor rgb="FF92D050"/>
        <bgColor indexed="64"/>
      </patternFill>
    </fill>
    <fill>
      <patternFill patternType="solid">
        <fgColor theme="3" tint="0.79998168889431442"/>
        <bgColor indexed="64"/>
      </patternFill>
    </fill>
    <fill>
      <patternFill patternType="solid">
        <fgColor rgb="FFFFCC99"/>
        <bgColor indexed="64"/>
      </patternFill>
    </fill>
    <fill>
      <patternFill patternType="solid">
        <fgColor theme="8" tint="0.79998168889431442"/>
        <bgColor theme="8" tint="0.79998168889431442"/>
      </patternFill>
    </fill>
    <fill>
      <patternFill patternType="solid">
        <fgColor theme="7" tint="0.39997558519241921"/>
        <bgColor indexed="64"/>
      </patternFill>
    </fill>
    <fill>
      <patternFill patternType="solid">
        <fgColor theme="4" tint="-0.249977111117893"/>
        <bgColor rgb="FF8EAADB"/>
      </patternFill>
    </fill>
    <fill>
      <patternFill patternType="solid">
        <fgColor theme="4"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08B9DC"/>
        <bgColor indexed="64"/>
      </patternFill>
    </fill>
    <fill>
      <patternFill patternType="solid">
        <fgColor theme="5" tint="0.79998168889431442"/>
        <bgColor indexed="64"/>
      </patternFill>
    </fill>
    <fill>
      <patternFill patternType="solid">
        <fgColor theme="7"/>
        <bgColor indexed="64"/>
      </patternFill>
    </fill>
    <fill>
      <patternFill patternType="solid">
        <fgColor theme="7"/>
        <bgColor rgb="FF2F5496"/>
      </patternFill>
    </fill>
    <fill>
      <patternFill patternType="solid">
        <fgColor rgb="FFFFFFFF"/>
        <bgColor rgb="FF000000"/>
      </patternFill>
    </fill>
    <fill>
      <patternFill patternType="solid">
        <fgColor theme="9"/>
        <bgColor indexed="64"/>
      </patternFill>
    </fill>
    <fill>
      <patternFill patternType="solid">
        <fgColor rgb="FF008000"/>
        <bgColor indexed="64"/>
      </patternFill>
    </fill>
    <fill>
      <patternFill patternType="solid">
        <fgColor rgb="FFFD81A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D5A6BD"/>
        <bgColor rgb="FFD5A6BD"/>
      </patternFill>
    </fill>
    <fill>
      <patternFill patternType="solid">
        <fgColor rgb="FFC27BA0"/>
        <bgColor rgb="FFC27BA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rgb="FFFFFFFF"/>
      </patternFill>
    </fill>
    <fill>
      <patternFill patternType="solid">
        <fgColor theme="6"/>
        <bgColor indexed="64"/>
      </patternFill>
    </fill>
    <fill>
      <patternFill patternType="solid">
        <fgColor rgb="FFDDEBF7"/>
        <bgColor rgb="FFDDEBF7"/>
      </patternFill>
    </fill>
    <fill>
      <patternFill patternType="solid">
        <fgColor rgb="FFEAEAEA"/>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theme="4" tint="-0.24994659260841701"/>
      </bottom>
      <diagonal/>
    </border>
    <border>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B050"/>
      </left>
      <right style="thin">
        <color rgb="FF00B050"/>
      </right>
      <top style="thin">
        <color rgb="FF00B050"/>
      </top>
      <bottom style="thin">
        <color rgb="FF00B050"/>
      </bottom>
      <diagonal/>
    </border>
    <border>
      <left/>
      <right/>
      <top style="thin">
        <color theme="4"/>
      </top>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rgb="FF7F7F7F"/>
      </left>
      <right/>
      <top/>
      <bottom/>
      <diagonal/>
    </border>
    <border>
      <left/>
      <right style="thin">
        <color theme="8" tint="0.39997558519241921"/>
      </right>
      <top style="thin">
        <color theme="8" tint="0.39997558519241921"/>
      </top>
      <bottom style="thin">
        <color theme="8" tint="0.39997558519241921"/>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thin">
        <color rgb="FF366092"/>
      </left>
      <right style="thin">
        <color rgb="FF366092"/>
      </right>
      <top style="thin">
        <color rgb="FF366092"/>
      </top>
      <bottom style="thin">
        <color rgb="FF366092"/>
      </bottom>
      <diagonal/>
    </border>
    <border>
      <left/>
      <right style="thin">
        <color rgb="FF366092"/>
      </right>
      <top style="thin">
        <color rgb="FF366092"/>
      </top>
      <bottom style="thin">
        <color rgb="FF36609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4"/>
      </left>
      <right/>
      <top style="thin">
        <color theme="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top/>
      <bottom/>
      <diagonal/>
    </border>
    <border>
      <left/>
      <right/>
      <top/>
      <bottom style="thin">
        <color auto="1"/>
      </bottom>
      <diagonal/>
    </border>
    <border>
      <left/>
      <right style="thin">
        <color theme="4" tint="0.39997558519241921"/>
      </right>
      <top/>
      <bottom/>
      <diagonal/>
    </border>
    <border>
      <left style="medium">
        <color auto="1"/>
      </left>
      <right style="medium">
        <color auto="1"/>
      </right>
      <top/>
      <bottom style="medium">
        <color rgb="FF000000"/>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top style="thin">
        <color rgb="FF9BC2E6"/>
      </top>
      <bottom style="thin">
        <color rgb="FF9BC2E6"/>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s>
  <cellStyleXfs count="9269">
    <xf numFmtId="0" fontId="0" fillId="0" borderId="0"/>
    <xf numFmtId="165" fontId="5" fillId="0" borderId="0" applyFont="0" applyFill="0" applyBorder="0" applyAlignment="0" applyProtection="0"/>
    <xf numFmtId="9"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5" fillId="0" borderId="0"/>
    <xf numFmtId="43" fontId="5" fillId="0" borderId="0" applyFont="0" applyFill="0" applyBorder="0" applyAlignment="0" applyProtection="0"/>
    <xf numFmtId="0" fontId="13" fillId="0" borderId="0"/>
    <xf numFmtId="165" fontId="19" fillId="0" borderId="0" applyFont="0" applyFill="0" applyBorder="0" applyAlignment="0" applyProtection="0"/>
    <xf numFmtId="9" fontId="19" fillId="0" borderId="0" applyFont="0" applyFill="0" applyBorder="0" applyAlignment="0" applyProtection="0"/>
    <xf numFmtId="0" fontId="28" fillId="0" borderId="0"/>
    <xf numFmtId="0" fontId="55" fillId="0" borderId="3"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2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8" fillId="2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8"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8" fillId="4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8"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26"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3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34"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3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8"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0"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3" fillId="23" borderId="3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3" fillId="61" borderId="3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43"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76"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5"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 fillId="0" borderId="1"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3"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7" fillId="0" borderId="2"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2"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54" fillId="0" borderId="33"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9"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64" fillId="0" borderId="0"/>
    <xf numFmtId="0" fontId="64" fillId="0" borderId="0"/>
    <xf numFmtId="0" fontId="48" fillId="0" borderId="0"/>
    <xf numFmtId="0" fontId="48"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97" fillId="23" borderId="35"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7" fillId="61" borderId="35"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99" fillId="0" borderId="0"/>
    <xf numFmtId="0" fontId="5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 fillId="0" borderId="3"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9"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5" fillId="0" borderId="0"/>
    <xf numFmtId="0" fontId="74" fillId="53" borderId="44" applyNumberFormat="0" applyAlignment="0" applyProtection="0"/>
    <xf numFmtId="0" fontId="5" fillId="0" borderId="0"/>
    <xf numFmtId="0" fontId="74" fillId="53" borderId="44" applyNumberFormat="0" applyAlignment="0" applyProtection="0"/>
    <xf numFmtId="0" fontId="105" fillId="0" borderId="0" applyNumberFormat="0" applyFill="0" applyBorder="0" applyAlignment="0" applyProtection="0">
      <alignment vertical="top"/>
      <protection locked="0"/>
    </xf>
    <xf numFmtId="0" fontId="5" fillId="0" borderId="0"/>
    <xf numFmtId="164" fontId="48" fillId="0" borderId="0" applyFont="0" applyFill="0" applyBorder="0" applyAlignment="0" applyProtection="0"/>
    <xf numFmtId="0" fontId="81" fillId="0" borderId="46" applyNumberFormat="0" applyFill="0" applyAlignment="0" applyProtection="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103" fillId="0" borderId="54" applyNumberFormat="0" applyFill="0" applyAlignment="0" applyProtection="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75" fillId="75" borderId="45" applyNumberFormat="0" applyAlignment="0" applyProtection="0"/>
    <xf numFmtId="0" fontId="75" fillId="75" borderId="45" applyNumberFormat="0" applyAlignment="0" applyProtection="0"/>
    <xf numFmtId="0" fontId="5" fillId="0" borderId="0"/>
    <xf numFmtId="0" fontId="75" fillId="75" borderId="45" applyNumberFormat="0" applyAlignment="0" applyProtection="0"/>
    <xf numFmtId="0" fontId="75" fillId="75" borderId="45" applyNumberFormat="0" applyAlignment="0" applyProtection="0"/>
    <xf numFmtId="0" fontId="5" fillId="0" borderId="0"/>
    <xf numFmtId="0" fontId="5" fillId="0" borderId="0"/>
    <xf numFmtId="0" fontId="75" fillId="75" borderId="4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96" fillId="64" borderId="0" applyNumberFormat="0" applyBorder="0" applyAlignment="0" applyProtection="0"/>
    <xf numFmtId="0" fontId="96" fillId="64" borderId="0" applyNumberFormat="0" applyBorder="0" applyAlignment="0" applyProtection="0"/>
    <xf numFmtId="0" fontId="5" fillId="0" borderId="0"/>
    <xf numFmtId="0" fontId="96" fillId="64" borderId="0" applyNumberFormat="0" applyBorder="0" applyAlignment="0" applyProtection="0"/>
    <xf numFmtId="0" fontId="96"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48" fillId="0" borderId="0"/>
    <xf numFmtId="0" fontId="106" fillId="0" borderId="0"/>
    <xf numFmtId="0" fontId="106" fillId="0" borderId="0"/>
    <xf numFmtId="0" fontId="5" fillId="0" borderId="0"/>
    <xf numFmtId="0" fontId="106" fillId="0" borderId="0"/>
    <xf numFmtId="0" fontId="5" fillId="0" borderId="0"/>
    <xf numFmtId="0" fontId="5" fillId="0" borderId="0"/>
    <xf numFmtId="0" fontId="48"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8" fillId="0" borderId="0"/>
    <xf numFmtId="0" fontId="64" fillId="0" borderId="0">
      <alignment horizontal="left" vertical="top"/>
    </xf>
    <xf numFmtId="0" fontId="5" fillId="0" borderId="0"/>
    <xf numFmtId="0" fontId="64" fillId="0" borderId="0">
      <alignment horizontal="left" vertical="top"/>
    </xf>
    <xf numFmtId="0" fontId="5"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106" fillId="0" borderId="0"/>
    <xf numFmtId="0" fontId="5" fillId="0" borderId="0"/>
    <xf numFmtId="0" fontId="48" fillId="0" borderId="0"/>
    <xf numFmtId="0" fontId="5" fillId="0" borderId="0"/>
    <xf numFmtId="0" fontId="48" fillId="0" borderId="0"/>
    <xf numFmtId="0" fontId="106" fillId="0" borderId="0"/>
    <xf numFmtId="0" fontId="5" fillId="0" borderId="0"/>
    <xf numFmtId="0" fontId="106" fillId="0" borderId="0"/>
    <xf numFmtId="0" fontId="48" fillId="0" borderId="0"/>
    <xf numFmtId="0" fontId="71" fillId="54" borderId="0" applyNumberFormat="0" applyBorder="0" applyAlignment="0" applyProtection="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65" fillId="0" borderId="0"/>
    <xf numFmtId="0" fontId="5" fillId="0" borderId="0"/>
    <xf numFmtId="0" fontId="6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5" fillId="0" borderId="0"/>
    <xf numFmtId="0" fontId="94" fillId="0" borderId="51" applyNumberFormat="0" applyFill="0" applyAlignment="0" applyProtection="0"/>
    <xf numFmtId="0" fontId="48" fillId="0" borderId="0"/>
    <xf numFmtId="0" fontId="48" fillId="0" borderId="0"/>
    <xf numFmtId="0" fontId="5" fillId="0" borderId="0"/>
    <xf numFmtId="0" fontId="48" fillId="0" borderId="0"/>
    <xf numFmtId="0" fontId="5" fillId="0" borderId="0"/>
    <xf numFmtId="0" fontId="48"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5" fillId="0" borderId="0"/>
    <xf numFmtId="43" fontId="4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8" fillId="0" borderId="0" applyFont="0" applyFill="0" applyBorder="0" applyAlignment="0" applyProtection="0"/>
    <xf numFmtId="43" fontId="65" fillId="0" borderId="0" applyFont="0" applyFill="0" applyBorder="0" applyAlignment="0" applyProtection="0"/>
    <xf numFmtId="0" fontId="5" fillId="0" borderId="0"/>
    <xf numFmtId="177" fontId="106" fillId="0" borderId="0" applyFont="0" applyFill="0" applyBorder="0" applyAlignment="0" applyProtection="0"/>
    <xf numFmtId="0" fontId="5" fillId="0" borderId="0"/>
    <xf numFmtId="0" fontId="64" fillId="0" borderId="0" applyFont="0" applyFill="0" applyBorder="0" applyAlignment="0" applyProtection="0"/>
    <xf numFmtId="0" fontId="64" fillId="0" borderId="0" applyFont="0" applyFill="0" applyBorder="0" applyAlignment="0" applyProtection="0"/>
    <xf numFmtId="0" fontId="5" fillId="0" borderId="0"/>
    <xf numFmtId="0" fontId="64" fillId="0" borderId="0" applyFont="0" applyFill="0" applyBorder="0" applyAlignment="0" applyProtection="0"/>
    <xf numFmtId="0" fontId="5" fillId="0" borderId="0"/>
    <xf numFmtId="175" fontId="48" fillId="0" borderId="0" applyFont="0" applyFill="0" applyBorder="0" applyAlignment="0" applyProtection="0"/>
    <xf numFmtId="0" fontId="5" fillId="0" borderId="0"/>
    <xf numFmtId="175"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0" fontId="5" fillId="0" borderId="0"/>
    <xf numFmtId="165" fontId="64" fillId="0" borderId="0" applyFont="0" applyFill="0" applyBorder="0" applyAlignment="0" applyProtection="0"/>
    <xf numFmtId="0" fontId="5" fillId="0" borderId="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5" fillId="0" borderId="0"/>
    <xf numFmtId="177" fontId="5" fillId="0" borderId="0" applyFont="0" applyFill="0" applyBorder="0" applyAlignment="0" applyProtection="0"/>
    <xf numFmtId="0" fontId="5" fillId="0" borderId="0"/>
    <xf numFmtId="165" fontId="48" fillId="0" borderId="0" applyFont="0" applyFill="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 fillId="0" borderId="0"/>
    <xf numFmtId="0" fontId="80" fillId="56" borderId="0" applyNumberFormat="0" applyBorder="0" applyAlignment="0" applyProtection="0"/>
    <xf numFmtId="0" fontId="80" fillId="56" borderId="0" applyNumberFormat="0" applyBorder="0" applyAlignment="0" applyProtection="0"/>
    <xf numFmtId="0" fontId="5" fillId="0" borderId="0"/>
    <xf numFmtId="0" fontId="5"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48" fillId="0" borderId="0"/>
    <xf numFmtId="0" fontId="48" fillId="0" borderId="0"/>
    <xf numFmtId="0" fontId="65" fillId="6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76" fillId="57" borderId="52" applyNumberFormat="0" applyFont="0" applyAlignment="0" applyProtection="0"/>
    <xf numFmtId="0" fontId="76" fillId="57" borderId="52" applyNumberFormat="0" applyFont="0" applyAlignment="0" applyProtection="0"/>
    <xf numFmtId="0" fontId="76" fillId="57" borderId="52" applyNumberFormat="0" applyFon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82" fillId="0" borderId="47" applyNumberFormat="0" applyFill="0" applyAlignment="0" applyProtection="0"/>
    <xf numFmtId="0" fontId="82" fillId="0" borderId="47"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3" fillId="0" borderId="55" applyNumberFormat="0" applyFill="0" applyAlignment="0" applyProtection="0"/>
    <xf numFmtId="0" fontId="103" fillId="0" borderId="5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48" fillId="57" borderId="52" applyNumberFormat="0" applyFon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14" fillId="0" borderId="0" applyNumberFormat="0" applyFill="0" applyBorder="0" applyAlignment="0" applyProtection="0"/>
    <xf numFmtId="165" fontId="5" fillId="0" borderId="0" applyFont="0" applyFill="0" applyBorder="0" applyAlignment="0" applyProtection="0"/>
    <xf numFmtId="165" fontId="63" fillId="0" borderId="0" applyFont="0" applyFill="0" applyBorder="0" applyAlignment="0" applyProtection="0"/>
    <xf numFmtId="0" fontId="9" fillId="0" borderId="3" applyNumberFormat="0" applyFill="0" applyAlignment="0" applyProtection="0"/>
    <xf numFmtId="0" fontId="126" fillId="0" borderId="0"/>
    <xf numFmtId="0" fontId="126" fillId="0" borderId="0"/>
    <xf numFmtId="9" fontId="126" fillId="0" borderId="0" applyFont="0" applyFill="0" applyBorder="0" applyAlignment="0" applyProtection="0"/>
    <xf numFmtId="165" fontId="126" fillId="0" borderId="0" applyFont="0" applyFill="0" applyBorder="0" applyAlignment="0" applyProtection="0"/>
    <xf numFmtId="0" fontId="126" fillId="0" borderId="0"/>
    <xf numFmtId="0" fontId="126" fillId="0" borderId="0"/>
    <xf numFmtId="171"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0" fontId="126" fillId="0" borderId="0"/>
    <xf numFmtId="165" fontId="126" fillId="0" borderId="0" applyFont="0" applyFill="0" applyBorder="0" applyAlignment="0" applyProtection="0"/>
    <xf numFmtId="166"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6"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5" fontId="126" fillId="0" borderId="0" applyFont="0" applyFill="0" applyBorder="0" applyAlignment="0" applyProtection="0"/>
    <xf numFmtId="0" fontId="126" fillId="0" borderId="0"/>
    <xf numFmtId="9" fontId="126" fillId="0" borderId="0" applyFont="0" applyFill="0" applyBorder="0" applyAlignment="0" applyProtection="0"/>
    <xf numFmtId="165" fontId="126" fillId="0" borderId="0" applyFont="0" applyFill="0" applyBorder="0" applyAlignment="0" applyProtection="0"/>
    <xf numFmtId="172" fontId="126" fillId="0" borderId="0" applyFont="0" applyFill="0" applyBorder="0" applyAlignment="0" applyProtection="0"/>
    <xf numFmtId="165" fontId="5" fillId="0" borderId="0" applyFont="0" applyFill="0" applyBorder="0" applyAlignment="0" applyProtection="0"/>
    <xf numFmtId="0" fontId="126" fillId="0" borderId="0"/>
    <xf numFmtId="0" fontId="126" fillId="0" borderId="0"/>
    <xf numFmtId="165" fontId="5" fillId="0" borderId="0" applyFont="0" applyFill="0" applyBorder="0" applyAlignment="0" applyProtection="0"/>
    <xf numFmtId="0" fontId="126" fillId="0" borderId="0"/>
    <xf numFmtId="165" fontId="65" fillId="0" borderId="0" applyFont="0" applyFill="0" applyBorder="0" applyAlignment="0" applyProtection="0"/>
    <xf numFmtId="174" fontId="126" fillId="0" borderId="0" applyFont="0" applyFill="0" applyBorder="0" applyAlignment="0" applyProtection="0"/>
    <xf numFmtId="0" fontId="28" fillId="0" borderId="0"/>
    <xf numFmtId="9" fontId="126" fillId="0" borderId="0" applyFont="0" applyFill="0" applyBorder="0" applyAlignment="0" applyProtection="0"/>
    <xf numFmtId="0" fontId="126" fillId="57" borderId="52" applyNumberFormat="0" applyFont="0" applyAlignment="0" applyProtection="0"/>
    <xf numFmtId="165" fontId="65" fillId="0" borderId="0" applyFont="0" applyFill="0" applyBorder="0" applyAlignment="0" applyProtection="0"/>
    <xf numFmtId="173" fontId="126" fillId="0" borderId="0" applyFont="0" applyFill="0" applyBorder="0" applyAlignment="0" applyProtection="0"/>
    <xf numFmtId="0" fontId="28" fillId="0" borderId="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173" fontId="126" fillId="0" borderId="0" applyFont="0" applyFill="0" applyBorder="0" applyAlignment="0" applyProtection="0"/>
    <xf numFmtId="165" fontId="76" fillId="0" borderId="0" applyFont="0" applyFill="0" applyBorder="0" applyAlignment="0" applyProtection="0"/>
    <xf numFmtId="0" fontId="126" fillId="0" borderId="0"/>
    <xf numFmtId="0" fontId="28" fillId="0" borderId="0"/>
    <xf numFmtId="0" fontId="126" fillId="0" borderId="0"/>
    <xf numFmtId="0" fontId="126" fillId="0" borderId="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72"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2" fontId="126"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126" fillId="0" borderId="0"/>
    <xf numFmtId="0" fontId="28" fillId="0" borderId="0"/>
    <xf numFmtId="0" fontId="126" fillId="0" borderId="0"/>
    <xf numFmtId="0" fontId="126" fillId="0" borderId="0"/>
    <xf numFmtId="9"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0" fontId="126" fillId="0" borderId="0"/>
    <xf numFmtId="17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28" fillId="0" borderId="0"/>
    <xf numFmtId="0" fontId="126" fillId="0" borderId="0"/>
    <xf numFmtId="174"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28" fillId="0" borderId="0"/>
    <xf numFmtId="165" fontId="65" fillId="0" borderId="0" applyFont="0" applyFill="0" applyBorder="0" applyAlignment="0" applyProtection="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0" fontId="126" fillId="0" borderId="0"/>
    <xf numFmtId="0" fontId="126" fillId="0" borderId="0"/>
    <xf numFmtId="9" fontId="126" fillId="0" borderId="0" applyFont="0" applyFill="0" applyBorder="0" applyAlignment="0" applyProtection="0"/>
    <xf numFmtId="173"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0" fontId="126" fillId="57" borderId="52" applyNumberFormat="0" applyFont="0" applyAlignment="0" applyProtection="0"/>
    <xf numFmtId="0" fontId="126" fillId="0" borderId="0"/>
    <xf numFmtId="0" fontId="126" fillId="0" borderId="0"/>
    <xf numFmtId="165" fontId="65" fillId="0" borderId="0" applyFont="0" applyFill="0" applyBorder="0" applyAlignment="0" applyProtection="0"/>
    <xf numFmtId="165" fontId="65"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0" fontId="126" fillId="0" borderId="0"/>
    <xf numFmtId="165" fontId="65" fillId="0" borderId="0" applyFont="0" applyFill="0" applyBorder="0" applyAlignment="0" applyProtection="0"/>
    <xf numFmtId="165" fontId="65" fillId="0" borderId="0" applyFont="0" applyFill="0" applyBorder="0" applyAlignment="0" applyProtection="0"/>
    <xf numFmtId="173" fontId="126" fillId="0" borderId="0" applyFont="0" applyFill="0" applyBorder="0" applyAlignment="0" applyProtection="0"/>
    <xf numFmtId="0" fontId="126" fillId="0" borderId="0"/>
    <xf numFmtId="0" fontId="126" fillId="0" borderId="0"/>
    <xf numFmtId="0" fontId="126" fillId="0" borderId="0"/>
    <xf numFmtId="174" fontId="126" fillId="0" borderId="0" applyFont="0" applyFill="0" applyBorder="0" applyAlignment="0" applyProtection="0"/>
    <xf numFmtId="0" fontId="126" fillId="57" borderId="52" applyNumberFormat="0" applyFont="0" applyAlignment="0" applyProtection="0"/>
    <xf numFmtId="0" fontId="126" fillId="0" borderId="0"/>
    <xf numFmtId="173" fontId="126" fillId="0" borderId="0" applyFont="0" applyFill="0" applyBorder="0" applyAlignment="0" applyProtection="0"/>
    <xf numFmtId="0" fontId="126" fillId="0" borderId="0"/>
    <xf numFmtId="0" fontId="126" fillId="0" borderId="0"/>
    <xf numFmtId="0" fontId="28" fillId="0" borderId="0"/>
    <xf numFmtId="0" fontId="126" fillId="0" borderId="0"/>
    <xf numFmtId="9" fontId="126"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73"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174" fontId="126"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173" fontId="126" fillId="0" borderId="0" applyFont="0" applyFill="0" applyBorder="0" applyAlignment="0" applyProtection="0"/>
    <xf numFmtId="0" fontId="126" fillId="0" borderId="0"/>
    <xf numFmtId="0" fontId="126" fillId="57" borderId="52" applyNumberFormat="0" applyFont="0" applyAlignment="0" applyProtection="0"/>
    <xf numFmtId="0" fontId="28" fillId="0" borderId="0"/>
    <xf numFmtId="0" fontId="126" fillId="0" borderId="0"/>
    <xf numFmtId="0" fontId="28" fillId="0" borderId="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0" fontId="28" fillId="0" borderId="0"/>
    <xf numFmtId="0" fontId="126" fillId="0" borderId="0"/>
    <xf numFmtId="0" fontId="28" fillId="0" borderId="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28" fillId="0" borderId="0"/>
    <xf numFmtId="0" fontId="126" fillId="0" borderId="0"/>
    <xf numFmtId="0" fontId="28" fillId="0" borderId="0"/>
    <xf numFmtId="165" fontId="65" fillId="0" borderId="0" applyFont="0" applyFill="0" applyBorder="0" applyAlignment="0" applyProtection="0"/>
    <xf numFmtId="0" fontId="126" fillId="0" borderId="0"/>
    <xf numFmtId="0" fontId="28" fillId="0" borderId="0"/>
    <xf numFmtId="0" fontId="126" fillId="0" borderId="0"/>
    <xf numFmtId="0" fontId="28" fillId="0" borderId="0"/>
    <xf numFmtId="165" fontId="65" fillId="0" borderId="0" applyFont="0" applyFill="0" applyBorder="0" applyAlignment="0" applyProtection="0"/>
    <xf numFmtId="0" fontId="28" fillId="0" borderId="0"/>
    <xf numFmtId="0" fontId="126" fillId="0" borderId="0"/>
    <xf numFmtId="165" fontId="65" fillId="0" borderId="0" applyFont="0" applyFill="0" applyBorder="0" applyAlignment="0" applyProtection="0"/>
    <xf numFmtId="0" fontId="28" fillId="0" borderId="0"/>
    <xf numFmtId="0" fontId="126" fillId="0" borderId="0"/>
    <xf numFmtId="0" fontId="28" fillId="0" borderId="0"/>
    <xf numFmtId="0" fontId="126" fillId="0" borderId="0"/>
    <xf numFmtId="0" fontId="126" fillId="0" borderId="0"/>
    <xf numFmtId="0" fontId="125" fillId="0" borderId="0"/>
    <xf numFmtId="9" fontId="125"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165" fontId="65" fillId="0" borderId="0" applyFont="0" applyFill="0" applyBorder="0" applyAlignment="0" applyProtection="0"/>
    <xf numFmtId="175"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7" fontId="125" fillId="0" borderId="0" applyFont="0" applyFill="0" applyBorder="0" applyAlignment="0" applyProtection="0"/>
    <xf numFmtId="165" fontId="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166"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165" fontId="48" fillId="0" borderId="0" applyFont="0" applyFill="0" applyBorder="0" applyAlignment="0" applyProtection="0"/>
    <xf numFmtId="0" fontId="126" fillId="0" borderId="0"/>
    <xf numFmtId="0" fontId="127" fillId="0" borderId="0"/>
    <xf numFmtId="0" fontId="127" fillId="52"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8" borderId="0" applyNumberFormat="0" applyBorder="0" applyAlignment="0" applyProtection="0"/>
    <xf numFmtId="0" fontId="127" fillId="59" borderId="0" applyNumberFormat="0" applyBorder="0" applyAlignment="0" applyProtection="0"/>
    <xf numFmtId="0" fontId="127" fillId="55" borderId="0" applyNumberFormat="0" applyBorder="0" applyAlignment="0" applyProtection="0"/>
    <xf numFmtId="0" fontId="127" fillId="60" borderId="0" applyNumberFormat="0" applyBorder="0" applyAlignment="0" applyProtection="0"/>
    <xf numFmtId="0" fontId="127" fillId="62" borderId="0" applyNumberFormat="0" applyBorder="0" applyAlignment="0" applyProtection="0"/>
    <xf numFmtId="0" fontId="127" fillId="63"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8" fillId="66"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69" borderId="0" applyNumberFormat="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4" borderId="0" applyNumberFormat="0" applyBorder="0" applyAlignment="0" applyProtection="0"/>
    <xf numFmtId="0" fontId="130" fillId="55" borderId="44" applyNumberFormat="0" applyAlignment="0" applyProtection="0"/>
    <xf numFmtId="0" fontId="131" fillId="61" borderId="53" applyNumberFormat="0" applyAlignment="0" applyProtection="0"/>
    <xf numFmtId="0" fontId="132" fillId="61" borderId="44" applyNumberFormat="0" applyAlignment="0" applyProtection="0"/>
    <xf numFmtId="0" fontId="133" fillId="0" borderId="46" applyNumberFormat="0" applyFill="0" applyAlignment="0" applyProtection="0"/>
    <xf numFmtId="0" fontId="134" fillId="0" borderId="48" applyNumberFormat="0" applyFill="0" applyAlignment="0" applyProtection="0"/>
    <xf numFmtId="0" fontId="135" fillId="0" borderId="49" applyNumberFormat="0" applyFill="0" applyAlignment="0" applyProtection="0"/>
    <xf numFmtId="0" fontId="135" fillId="0" borderId="0" applyNumberFormat="0" applyFill="0" applyBorder="0" applyAlignment="0" applyProtection="0"/>
    <xf numFmtId="0" fontId="136" fillId="0" borderId="54" applyNumberFormat="0" applyFill="0" applyAlignment="0" applyProtection="0"/>
    <xf numFmtId="0" fontId="137" fillId="75" borderId="45" applyNumberFormat="0" applyAlignment="0" applyProtection="0"/>
    <xf numFmtId="0" fontId="138" fillId="0" borderId="0" applyNumberFormat="0" applyFill="0" applyBorder="0" applyAlignment="0" applyProtection="0"/>
    <xf numFmtId="0" fontId="139" fillId="64" borderId="0" applyNumberFormat="0" applyBorder="0" applyAlignment="0" applyProtection="0"/>
    <xf numFmtId="0" fontId="126" fillId="0" borderId="0"/>
    <xf numFmtId="0" fontId="140" fillId="0" borderId="0"/>
    <xf numFmtId="0" fontId="141" fillId="0" borderId="0">
      <alignment horizontal="left" vertical="top"/>
    </xf>
    <xf numFmtId="0" fontId="126" fillId="0" borderId="0"/>
    <xf numFmtId="0" fontId="126" fillId="0" borderId="0"/>
    <xf numFmtId="0" fontId="126" fillId="0" borderId="0"/>
    <xf numFmtId="0" fontId="140" fillId="0" borderId="0"/>
    <xf numFmtId="0" fontId="142" fillId="54" borderId="0" applyNumberFormat="0" applyBorder="0" applyAlignment="0" applyProtection="0"/>
    <xf numFmtId="0" fontId="143" fillId="0" borderId="0" applyNumberForma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7" fillId="0" borderId="0"/>
    <xf numFmtId="0" fontId="144" fillId="0" borderId="51" applyNumberFormat="0" applyFill="0" applyAlignment="0" applyProtection="0"/>
    <xf numFmtId="0" fontId="126" fillId="0" borderId="0"/>
    <xf numFmtId="0" fontId="126" fillId="0" borderId="0"/>
    <xf numFmtId="0" fontId="145" fillId="0" borderId="0" applyNumberFormat="0" applyFill="0" applyBorder="0" applyAlignment="0" applyProtection="0"/>
    <xf numFmtId="165" fontId="126" fillId="0" borderId="0" applyFont="0" applyFill="0" applyBorder="0" applyAlignment="0" applyProtection="0"/>
    <xf numFmtId="0" fontId="141" fillId="0" borderId="0" applyFont="0" applyFill="0" applyBorder="0" applyAlignment="0" applyProtection="0"/>
    <xf numFmtId="175" fontId="126" fillId="0" borderId="0" applyFont="0" applyFill="0" applyBorder="0" applyAlignment="0" applyProtection="0"/>
    <xf numFmtId="165" fontId="141" fillId="0" borderId="0" applyFont="0" applyFill="0" applyBorder="0" applyAlignment="0" applyProtection="0"/>
    <xf numFmtId="0" fontId="146" fillId="56"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3" fillId="0" borderId="0"/>
    <xf numFmtId="165" fontId="3" fillId="0" borderId="0" applyFont="0" applyFill="0" applyBorder="0" applyAlignment="0" applyProtection="0"/>
    <xf numFmtId="0" fontId="173" fillId="0" borderId="0"/>
    <xf numFmtId="9" fontId="173" fillId="0" borderId="0" applyFont="0" applyFill="0" applyBorder="0" applyAlignment="0" applyProtection="0"/>
    <xf numFmtId="165" fontId="173"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6" fillId="0" borderId="1" applyNumberFormat="0" applyFill="0" applyAlignment="0" applyProtection="0"/>
    <xf numFmtId="165" fontId="1" fillId="0" borderId="0" applyFont="0" applyFill="0" applyBorder="0" applyAlignment="0" applyProtection="0"/>
    <xf numFmtId="0" fontId="7" fillId="0" borderId="2" applyNumberFormat="0" applyFill="0" applyAlignment="0" applyProtection="0"/>
    <xf numFmtId="9" fontId="1"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63" fillId="0" borderId="0"/>
    <xf numFmtId="9" fontId="63" fillId="0" borderId="0" applyFont="0" applyFill="0" applyBorder="0" applyAlignment="0" applyProtection="0"/>
    <xf numFmtId="165" fontId="63" fillId="0" borderId="0" applyFont="0" applyFill="0" applyBorder="0" applyAlignment="0" applyProtection="0"/>
  </cellStyleXfs>
  <cellXfs count="1089">
    <xf numFmtId="0" fontId="0" fillId="0" borderId="0" xfId="0"/>
    <xf numFmtId="0" fontId="0" fillId="0" borderId="0" xfId="0" applyFont="1" applyFill="1"/>
    <xf numFmtId="0" fontId="9" fillId="0" borderId="0" xfId="0" applyFont="1" applyFill="1" applyAlignment="1"/>
    <xf numFmtId="0" fontId="0" fillId="0" borderId="0" xfId="0" applyFill="1" applyAlignment="1">
      <alignment horizontal="center"/>
    </xf>
    <xf numFmtId="0" fontId="0" fillId="0" borderId="0" xfId="0" applyFill="1" applyAlignment="1"/>
    <xf numFmtId="0" fontId="9" fillId="0" borderId="9"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0" fillId="0" borderId="12" xfId="0" applyFont="1" applyFill="1" applyBorder="1"/>
    <xf numFmtId="0" fontId="0" fillId="0" borderId="9" xfId="5" applyFont="1" applyFill="1" applyBorder="1" applyAlignment="1">
      <alignment horizontal="center" vertical="center"/>
    </xf>
    <xf numFmtId="0" fontId="0" fillId="0" borderId="10" xfId="5" applyFont="1" applyFill="1" applyBorder="1" applyAlignment="1">
      <alignment horizontal="center" vertical="center"/>
    </xf>
    <xf numFmtId="3" fontId="0" fillId="0" borderId="11" xfId="0" applyNumberFormat="1" applyFont="1" applyFill="1" applyBorder="1" applyAlignment="1">
      <alignment horizontal="center"/>
    </xf>
    <xf numFmtId="0" fontId="0" fillId="0" borderId="13" xfId="0" applyFont="1" applyFill="1" applyBorder="1"/>
    <xf numFmtId="0" fontId="0" fillId="0" borderId="14" xfId="0" applyFont="1" applyFill="1" applyBorder="1"/>
    <xf numFmtId="3" fontId="0" fillId="0" borderId="15" xfId="0" applyNumberFormat="1" applyFont="1" applyFill="1" applyBorder="1" applyAlignment="1">
      <alignment horizontal="center"/>
    </xf>
    <xf numFmtId="0" fontId="9" fillId="0" borderId="0" xfId="0" applyFont="1" applyFill="1"/>
    <xf numFmtId="3" fontId="9" fillId="0" borderId="0" xfId="0" applyNumberFormat="1" applyFont="1" applyFill="1" applyAlignment="1">
      <alignment horizontal="center"/>
    </xf>
    <xf numFmtId="3" fontId="9" fillId="0" borderId="0" xfId="0" applyNumberFormat="1" applyFont="1" applyFill="1"/>
    <xf numFmtId="3" fontId="0" fillId="0" borderId="9" xfId="0" applyNumberFormat="1" applyFont="1" applyFill="1" applyBorder="1" applyAlignment="1">
      <alignment horizontal="center"/>
    </xf>
    <xf numFmtId="3" fontId="0" fillId="0" borderId="10" xfId="0" applyNumberFormat="1" applyFont="1" applyFill="1" applyBorder="1" applyAlignment="1">
      <alignment horizontal="center"/>
    </xf>
    <xf numFmtId="0" fontId="9" fillId="0" borderId="0" xfId="0" applyFont="1" applyFill="1" applyBorder="1"/>
    <xf numFmtId="0" fontId="8" fillId="0" borderId="12" xfId="0" applyFont="1" applyFill="1" applyBorder="1"/>
    <xf numFmtId="0" fontId="8" fillId="2" borderId="9" xfId="5" applyFont="1" applyFill="1" applyBorder="1" applyAlignment="1">
      <alignment horizontal="center" vertical="center"/>
    </xf>
    <xf numFmtId="0" fontId="8" fillId="0" borderId="10" xfId="5" applyFont="1" applyFill="1" applyBorder="1" applyAlignment="1">
      <alignment horizontal="center" vertical="center"/>
    </xf>
    <xf numFmtId="3" fontId="8" fillId="0" borderId="11" xfId="0" applyNumberFormat="1" applyFont="1" applyFill="1" applyBorder="1" applyAlignment="1">
      <alignment horizontal="center"/>
    </xf>
    <xf numFmtId="166" fontId="0" fillId="0" borderId="0" xfId="0" applyNumberFormat="1" applyFont="1" applyFill="1"/>
    <xf numFmtId="9" fontId="0" fillId="0" borderId="0" xfId="2" applyFont="1" applyFill="1"/>
    <xf numFmtId="0" fontId="8" fillId="2" borderId="10" xfId="5" applyFont="1" applyFill="1" applyBorder="1" applyAlignment="1">
      <alignment horizontal="center" vertical="center"/>
    </xf>
    <xf numFmtId="0" fontId="0" fillId="2" borderId="9" xfId="5" applyFont="1" applyFill="1" applyBorder="1" applyAlignment="1">
      <alignment horizontal="center" vertical="center"/>
    </xf>
    <xf numFmtId="0" fontId="10" fillId="0" borderId="0" xfId="0" applyFont="1" applyFill="1"/>
    <xf numFmtId="0" fontId="8" fillId="0" borderId="13" xfId="0" applyFont="1" applyFill="1" applyBorder="1"/>
    <xf numFmtId="3" fontId="0" fillId="2" borderId="9" xfId="0" applyNumberFormat="1" applyFont="1" applyFill="1" applyBorder="1" applyAlignment="1">
      <alignment horizontal="center"/>
    </xf>
    <xf numFmtId="0" fontId="9" fillId="0" borderId="10" xfId="0" applyFont="1" applyBorder="1" applyAlignment="1">
      <alignment horizontal="right"/>
    </xf>
    <xf numFmtId="3" fontId="0" fillId="0" borderId="10" xfId="0" applyNumberFormat="1" applyBorder="1" applyAlignment="1">
      <alignment horizontal="right"/>
    </xf>
    <xf numFmtId="0" fontId="7" fillId="0" borderId="2" xfId="4" applyFill="1"/>
    <xf numFmtId="0" fontId="6" fillId="0" borderId="1" xfId="3" applyAlignment="1">
      <alignment horizontal="left" wrapText="1"/>
    </xf>
    <xf numFmtId="0" fontId="9" fillId="0" borderId="0" xfId="0" applyFont="1"/>
    <xf numFmtId="3" fontId="0" fillId="0" borderId="0" xfId="0" applyNumberFormat="1" applyAlignment="1">
      <alignment horizontal="center"/>
    </xf>
    <xf numFmtId="0" fontId="0" fillId="0" borderId="10" xfId="0" applyBorder="1"/>
    <xf numFmtId="3" fontId="9" fillId="0" borderId="10" xfId="0" applyNumberFormat="1" applyFont="1" applyBorder="1" applyAlignment="1">
      <alignment horizontal="center"/>
    </xf>
    <xf numFmtId="0" fontId="9" fillId="0" borderId="10" xfId="0" applyFont="1" applyBorder="1"/>
    <xf numFmtId="3" fontId="0" fillId="0" borderId="10" xfId="0" applyNumberFormat="1" applyBorder="1" applyAlignment="1">
      <alignment horizontal="center"/>
    </xf>
    <xf numFmtId="0" fontId="9" fillId="0" borderId="10" xfId="0" applyFont="1" applyBorder="1" applyAlignment="1">
      <alignment horizontal="center"/>
    </xf>
    <xf numFmtId="0" fontId="9" fillId="0" borderId="10" xfId="0" applyFont="1" applyBorder="1" applyAlignment="1">
      <alignment horizontal="left"/>
    </xf>
    <xf numFmtId="167" fontId="10" fillId="0" borderId="10" xfId="1" applyNumberFormat="1" applyFont="1" applyFill="1" applyBorder="1" applyAlignment="1">
      <alignment horizontal="left"/>
    </xf>
    <xf numFmtId="167" fontId="12" fillId="0" borderId="10" xfId="1" applyNumberFormat="1" applyFont="1" applyFill="1" applyBorder="1" applyAlignment="1">
      <alignment horizontal="left"/>
    </xf>
    <xf numFmtId="168" fontId="0" fillId="0" borderId="10" xfId="0" applyNumberFormat="1" applyBorder="1" applyAlignment="1">
      <alignment horizontal="center"/>
    </xf>
    <xf numFmtId="3" fontId="9" fillId="0" borderId="0" xfId="0" applyNumberFormat="1" applyFont="1" applyAlignment="1">
      <alignment horizontal="center"/>
    </xf>
    <xf numFmtId="3" fontId="0" fillId="0" borderId="0" xfId="0" applyNumberFormat="1" applyFont="1" applyFill="1"/>
    <xf numFmtId="0" fontId="9" fillId="0" borderId="0" xfId="0" applyNumberFormat="1" applyFont="1" applyAlignment="1"/>
    <xf numFmtId="0" fontId="0" fillId="0" borderId="0" xfId="0" applyNumberFormat="1" applyAlignment="1">
      <alignment horizontal="center"/>
    </xf>
    <xf numFmtId="0" fontId="0" fillId="0" borderId="0" xfId="0" applyNumberFormat="1" applyAlignment="1"/>
    <xf numFmtId="0" fontId="0" fillId="0" borderId="0" xfId="0" applyBorder="1"/>
    <xf numFmtId="0" fontId="0" fillId="0" borderId="10" xfId="0" applyNumberFormat="1" applyBorder="1" applyAlignment="1"/>
    <xf numFmtId="0" fontId="9" fillId="0" borderId="10" xfId="0" applyNumberFormat="1" applyFont="1" applyBorder="1" applyAlignment="1">
      <alignment horizontal="center"/>
    </xf>
    <xf numFmtId="0" fontId="10" fillId="0" borderId="10" xfId="6" applyNumberFormat="1" applyFont="1" applyFill="1" applyBorder="1" applyAlignment="1"/>
    <xf numFmtId="3" fontId="10" fillId="0" borderId="10" xfId="6" applyNumberFormat="1" applyFont="1" applyFill="1" applyBorder="1" applyAlignment="1">
      <alignment horizontal="center"/>
    </xf>
    <xf numFmtId="3" fontId="0" fillId="0" borderId="10" xfId="0" applyNumberFormat="1" applyFill="1" applyBorder="1" applyAlignment="1">
      <alignment horizontal="center"/>
    </xf>
    <xf numFmtId="3" fontId="0" fillId="0" borderId="0" xfId="0" applyNumberFormat="1" applyBorder="1"/>
    <xf numFmtId="0" fontId="14" fillId="0" borderId="0" xfId="7" applyFont="1" applyAlignment="1"/>
    <xf numFmtId="0" fontId="14" fillId="0" borderId="0" xfId="7" applyFont="1" applyAlignment="1">
      <alignment horizontal="center"/>
    </xf>
    <xf numFmtId="0" fontId="14" fillId="0" borderId="0" xfId="7" applyFont="1" applyAlignment="1">
      <alignment wrapText="1"/>
    </xf>
    <xf numFmtId="0" fontId="15" fillId="0" borderId="0" xfId="7" applyFont="1" applyAlignment="1"/>
    <xf numFmtId="0" fontId="13" fillId="0" borderId="0" xfId="7"/>
    <xf numFmtId="0" fontId="11" fillId="0" borderId="0" xfId="7" applyFont="1" applyAlignment="1"/>
    <xf numFmtId="0" fontId="16" fillId="0" borderId="0" xfId="7" applyFont="1" applyAlignment="1">
      <alignment horizontal="left"/>
    </xf>
    <xf numFmtId="0" fontId="14" fillId="0" borderId="0" xfId="7" applyFont="1" applyAlignment="1">
      <alignment horizontal="left"/>
    </xf>
    <xf numFmtId="0" fontId="17" fillId="0" borderId="0" xfId="7" applyFont="1" applyAlignment="1"/>
    <xf numFmtId="0" fontId="18" fillId="0" borderId="0" xfId="7" applyFont="1" applyAlignment="1"/>
    <xf numFmtId="0" fontId="16" fillId="4" borderId="6" xfId="7" applyFont="1" applyFill="1" applyBorder="1" applyAlignment="1"/>
    <xf numFmtId="165" fontId="14" fillId="6" borderId="6" xfId="8" applyFont="1" applyFill="1" applyBorder="1" applyAlignment="1"/>
    <xf numFmtId="0" fontId="16" fillId="3" borderId="10" xfId="7" applyFont="1" applyFill="1" applyBorder="1" applyAlignment="1">
      <alignment wrapText="1"/>
    </xf>
    <xf numFmtId="0" fontId="16" fillId="4" borderId="10" xfId="7" applyFont="1" applyFill="1" applyBorder="1" applyAlignment="1"/>
    <xf numFmtId="0" fontId="16" fillId="5" borderId="10" xfId="8" applyNumberFormat="1" applyFont="1" applyFill="1" applyBorder="1" applyAlignment="1"/>
    <xf numFmtId="0" fontId="15" fillId="5" borderId="10" xfId="8" applyNumberFormat="1" applyFont="1" applyFill="1" applyBorder="1" applyAlignment="1"/>
    <xf numFmtId="165" fontId="14" fillId="6" borderId="10" xfId="8" applyFont="1" applyFill="1" applyBorder="1" applyAlignment="1"/>
    <xf numFmtId="0" fontId="15" fillId="5" borderId="11" xfId="8" applyNumberFormat="1" applyFont="1" applyFill="1" applyBorder="1" applyAlignment="1"/>
    <xf numFmtId="0" fontId="20" fillId="0" borderId="0" xfId="7" applyFont="1"/>
    <xf numFmtId="0" fontId="20" fillId="7" borderId="9" xfId="7" applyFont="1" applyFill="1" applyBorder="1" applyAlignment="1">
      <alignment horizontal="center"/>
    </xf>
    <xf numFmtId="0" fontId="20" fillId="7" borderId="10" xfId="7" applyFont="1" applyFill="1" applyBorder="1" applyAlignment="1">
      <alignment wrapText="1"/>
    </xf>
    <xf numFmtId="165" fontId="20" fillId="8" borderId="10" xfId="8" applyFont="1" applyFill="1" applyBorder="1"/>
    <xf numFmtId="9" fontId="16" fillId="4" borderId="10" xfId="9" applyFont="1" applyFill="1" applyBorder="1" applyAlignment="1"/>
    <xf numFmtId="165" fontId="21" fillId="8" borderId="10" xfId="8" applyFont="1" applyFill="1" applyBorder="1"/>
    <xf numFmtId="165" fontId="21" fillId="8" borderId="11" xfId="8" applyFont="1" applyFill="1" applyBorder="1"/>
    <xf numFmtId="0" fontId="22" fillId="0" borderId="0" xfId="7" applyFont="1" applyAlignment="1"/>
    <xf numFmtId="0" fontId="16" fillId="0" borderId="0" xfId="7" applyFont="1"/>
    <xf numFmtId="0" fontId="23" fillId="9" borderId="9" xfId="7" applyFont="1" applyFill="1" applyBorder="1" applyAlignment="1">
      <alignment horizontal="center"/>
    </xf>
    <xf numFmtId="0" fontId="23" fillId="9" borderId="10" xfId="7" applyFont="1" applyFill="1" applyBorder="1" applyAlignment="1"/>
    <xf numFmtId="3" fontId="23" fillId="9" borderId="10" xfId="7" applyNumberFormat="1" applyFont="1" applyFill="1" applyBorder="1"/>
    <xf numFmtId="165" fontId="16" fillId="10" borderId="10" xfId="8" applyFont="1" applyFill="1" applyBorder="1"/>
    <xf numFmtId="165" fontId="15" fillId="10" borderId="11" xfId="8" applyFont="1" applyFill="1" applyBorder="1"/>
    <xf numFmtId="0" fontId="11" fillId="0" borderId="0" xfId="7" applyFont="1"/>
    <xf numFmtId="0" fontId="11" fillId="0" borderId="9" xfId="7" applyFont="1" applyBorder="1" applyAlignment="1">
      <alignment horizontal="center"/>
    </xf>
    <xf numFmtId="0" fontId="11" fillId="0" borderId="10" xfId="7" applyFont="1" applyBorder="1" applyAlignment="1">
      <alignment wrapText="1"/>
    </xf>
    <xf numFmtId="3" fontId="11" fillId="0" borderId="10" xfId="7" applyNumberFormat="1" applyFont="1" applyBorder="1"/>
    <xf numFmtId="165" fontId="14" fillId="0" borderId="10" xfId="8" applyFont="1" applyBorder="1" applyAlignment="1"/>
    <xf numFmtId="165" fontId="14" fillId="11" borderId="10" xfId="8" applyFont="1" applyFill="1" applyBorder="1" applyAlignment="1"/>
    <xf numFmtId="165" fontId="11" fillId="0" borderId="10" xfId="8" applyFont="1" applyBorder="1"/>
    <xf numFmtId="165" fontId="11" fillId="11" borderId="11" xfId="8" applyFont="1" applyFill="1" applyBorder="1"/>
    <xf numFmtId="0" fontId="14" fillId="0" borderId="10" xfId="7" applyFont="1" applyBorder="1" applyAlignment="1"/>
    <xf numFmtId="0" fontId="11" fillId="0" borderId="10" xfId="7" applyFont="1" applyBorder="1" applyAlignment="1"/>
    <xf numFmtId="165" fontId="24" fillId="4" borderId="10" xfId="9" applyNumberFormat="1" applyFont="1" applyFill="1" applyBorder="1" applyAlignment="1"/>
    <xf numFmtId="0" fontId="17" fillId="0" borderId="0" xfId="7" applyFont="1"/>
    <xf numFmtId="0" fontId="23" fillId="0" borderId="0" xfId="7" applyFont="1"/>
    <xf numFmtId="0" fontId="16" fillId="9" borderId="10" xfId="7" applyFont="1" applyFill="1" applyBorder="1" applyAlignment="1">
      <alignment wrapText="1"/>
    </xf>
    <xf numFmtId="165" fontId="23" fillId="10" borderId="10" xfId="8" applyFont="1" applyFill="1" applyBorder="1"/>
    <xf numFmtId="165" fontId="25" fillId="10" borderId="10" xfId="8" applyFont="1" applyFill="1" applyBorder="1"/>
    <xf numFmtId="165" fontId="25" fillId="10" borderId="11" xfId="8" applyFont="1" applyFill="1" applyBorder="1"/>
    <xf numFmtId="0" fontId="11" fillId="0" borderId="9" xfId="7" applyFont="1" applyFill="1" applyBorder="1" applyAlignment="1">
      <alignment horizontal="center"/>
    </xf>
    <xf numFmtId="0" fontId="11" fillId="0" borderId="10" xfId="7" applyFont="1" applyFill="1" applyBorder="1" applyAlignment="1">
      <alignment wrapText="1"/>
    </xf>
    <xf numFmtId="3" fontId="11" fillId="0" borderId="10" xfId="7" applyNumberFormat="1" applyFont="1" applyFill="1" applyBorder="1"/>
    <xf numFmtId="165" fontId="25" fillId="0" borderId="10" xfId="8" applyFont="1" applyBorder="1"/>
    <xf numFmtId="165" fontId="25" fillId="12" borderId="10" xfId="8" applyFont="1" applyFill="1" applyBorder="1"/>
    <xf numFmtId="0" fontId="11" fillId="0" borderId="10" xfId="7" applyFont="1" applyBorder="1"/>
    <xf numFmtId="165" fontId="11" fillId="12" borderId="10" xfId="8" applyFont="1" applyFill="1" applyBorder="1"/>
    <xf numFmtId="165" fontId="15" fillId="12" borderId="10" xfId="8" applyFont="1" applyFill="1" applyBorder="1"/>
    <xf numFmtId="165" fontId="14" fillId="12" borderId="10" xfId="8" applyFont="1" applyFill="1" applyBorder="1"/>
    <xf numFmtId="165" fontId="20" fillId="8" borderId="11" xfId="8" applyFont="1" applyFill="1" applyBorder="1"/>
    <xf numFmtId="9" fontId="24" fillId="4" borderId="10" xfId="9" applyFont="1" applyFill="1" applyBorder="1" applyAlignment="1"/>
    <xf numFmtId="165" fontId="11" fillId="0" borderId="10" xfId="8" applyFont="1" applyBorder="1" applyAlignment="1"/>
    <xf numFmtId="165" fontId="16" fillId="4" borderId="10" xfId="8" applyFont="1" applyFill="1" applyBorder="1" applyAlignment="1"/>
    <xf numFmtId="0" fontId="24" fillId="0" borderId="0" xfId="7" applyFont="1"/>
    <xf numFmtId="0" fontId="17" fillId="0" borderId="9" xfId="7" applyFont="1" applyBorder="1" applyAlignment="1">
      <alignment horizontal="center"/>
    </xf>
    <xf numFmtId="0" fontId="17" fillId="0" borderId="10" xfId="7" applyFont="1" applyBorder="1" applyAlignment="1">
      <alignment wrapText="1"/>
    </xf>
    <xf numFmtId="3" fontId="17" fillId="0" borderId="10" xfId="7" applyNumberFormat="1" applyFont="1" applyBorder="1"/>
    <xf numFmtId="165" fontId="17" fillId="6" borderId="10" xfId="8" applyFont="1" applyFill="1" applyBorder="1" applyAlignment="1"/>
    <xf numFmtId="165" fontId="17" fillId="0" borderId="10" xfId="8" applyFont="1" applyBorder="1"/>
    <xf numFmtId="165" fontId="25" fillId="0" borderId="11" xfId="8" applyFont="1" applyBorder="1"/>
    <xf numFmtId="0" fontId="11" fillId="13" borderId="9" xfId="7" applyFont="1" applyFill="1" applyBorder="1" applyAlignment="1">
      <alignment horizontal="center"/>
    </xf>
    <xf numFmtId="0" fontId="11" fillId="13" borderId="10" xfId="7" applyFont="1" applyFill="1" applyBorder="1" applyAlignment="1">
      <alignment wrapText="1"/>
    </xf>
    <xf numFmtId="3" fontId="11" fillId="13" borderId="10" xfId="7" applyNumberFormat="1" applyFont="1" applyFill="1" applyBorder="1"/>
    <xf numFmtId="165" fontId="11" fillId="13" borderId="10" xfId="8" applyFont="1" applyFill="1" applyBorder="1"/>
    <xf numFmtId="165" fontId="25" fillId="13" borderId="10" xfId="8" applyFont="1" applyFill="1" applyBorder="1"/>
    <xf numFmtId="165" fontId="25" fillId="13" borderId="11" xfId="8" applyFont="1" applyFill="1" applyBorder="1"/>
    <xf numFmtId="165" fontId="14" fillId="13" borderId="10" xfId="8" applyFont="1" applyFill="1" applyBorder="1" applyAlignment="1"/>
    <xf numFmtId="14" fontId="11" fillId="0" borderId="9" xfId="7" quotePrefix="1" applyNumberFormat="1" applyFont="1" applyBorder="1" applyAlignment="1">
      <alignment horizontal="center"/>
    </xf>
    <xf numFmtId="165" fontId="15" fillId="0" borderId="10" xfId="8" applyFont="1" applyBorder="1"/>
    <xf numFmtId="165" fontId="16" fillId="0" borderId="10" xfId="8" applyFont="1" applyBorder="1"/>
    <xf numFmtId="3" fontId="20" fillId="7" borderId="10" xfId="7" applyNumberFormat="1" applyFont="1" applyFill="1" applyBorder="1"/>
    <xf numFmtId="0" fontId="14" fillId="0" borderId="0" xfId="7" applyFont="1"/>
    <xf numFmtId="0" fontId="16" fillId="9" borderId="9" xfId="7" applyFont="1" applyFill="1" applyBorder="1" applyAlignment="1">
      <alignment horizontal="center" wrapText="1"/>
    </xf>
    <xf numFmtId="165" fontId="16" fillId="9" borderId="10" xfId="8" applyFont="1" applyFill="1" applyBorder="1" applyAlignment="1">
      <alignment wrapText="1"/>
    </xf>
    <xf numFmtId="165" fontId="16" fillId="9" borderId="11" xfId="8" applyFont="1" applyFill="1" applyBorder="1" applyAlignment="1">
      <alignment wrapText="1"/>
    </xf>
    <xf numFmtId="0" fontId="11" fillId="0" borderId="9" xfId="7" applyFont="1" applyBorder="1" applyAlignment="1">
      <alignment horizontal="center" wrapText="1"/>
    </xf>
    <xf numFmtId="3" fontId="26" fillId="14" borderId="10" xfId="7" applyNumberFormat="1" applyFont="1" applyFill="1" applyBorder="1" applyAlignment="1">
      <alignment horizontal="right" vertical="center" wrapText="1"/>
    </xf>
    <xf numFmtId="165" fontId="14" fillId="0" borderId="10" xfId="8" applyFont="1" applyBorder="1"/>
    <xf numFmtId="0" fontId="26" fillId="14" borderId="10" xfId="7" applyFont="1" applyFill="1" applyBorder="1" applyAlignment="1">
      <alignment horizontal="right" vertical="center" wrapText="1"/>
    </xf>
    <xf numFmtId="3" fontId="17" fillId="14" borderId="10" xfId="7" applyNumberFormat="1" applyFont="1" applyFill="1" applyBorder="1" applyAlignment="1">
      <alignment horizontal="right" vertical="center" wrapText="1"/>
    </xf>
    <xf numFmtId="0" fontId="17" fillId="14" borderId="10" xfId="7" applyFont="1" applyFill="1" applyBorder="1" applyAlignment="1">
      <alignment horizontal="right" vertical="center" wrapText="1"/>
    </xf>
    <xf numFmtId="3" fontId="11" fillId="14" borderId="10" xfId="7" applyNumberFormat="1" applyFont="1" applyFill="1" applyBorder="1" applyAlignment="1">
      <alignment horizontal="right" vertical="center" wrapText="1"/>
    </xf>
    <xf numFmtId="0" fontId="17" fillId="14" borderId="10" xfId="7" applyFont="1" applyFill="1" applyBorder="1" applyAlignment="1">
      <alignment vertical="center" wrapText="1"/>
    </xf>
    <xf numFmtId="165" fontId="11" fillId="0" borderId="10" xfId="8" applyFont="1" applyBorder="1" applyAlignment="1">
      <alignment horizontal="center"/>
    </xf>
    <xf numFmtId="0" fontId="26" fillId="14" borderId="10" xfId="7" applyFont="1" applyFill="1" applyBorder="1" applyAlignment="1">
      <alignment vertical="center" wrapText="1"/>
    </xf>
    <xf numFmtId="165" fontId="11" fillId="0" borderId="10" xfId="8" applyFont="1" applyFill="1" applyBorder="1" applyAlignment="1">
      <alignment horizontal="center"/>
    </xf>
    <xf numFmtId="0" fontId="14" fillId="15" borderId="16" xfId="7" applyFont="1" applyFill="1" applyBorder="1" applyAlignment="1">
      <alignment horizontal="center"/>
    </xf>
    <xf numFmtId="0" fontId="16" fillId="15" borderId="17" xfId="7" applyFont="1" applyFill="1" applyBorder="1" applyAlignment="1">
      <alignment wrapText="1"/>
    </xf>
    <xf numFmtId="3" fontId="16" fillId="15" borderId="17" xfId="7" applyNumberFormat="1" applyFont="1" applyFill="1" applyBorder="1"/>
    <xf numFmtId="165" fontId="16" fillId="15" borderId="17" xfId="8" applyFont="1" applyFill="1" applyBorder="1"/>
    <xf numFmtId="165" fontId="15" fillId="15" borderId="17" xfId="8" applyFont="1" applyFill="1" applyBorder="1"/>
    <xf numFmtId="165" fontId="15" fillId="15" borderId="15" xfId="8" applyFont="1" applyFill="1" applyBorder="1"/>
    <xf numFmtId="0" fontId="27" fillId="0" borderId="18" xfId="7" applyFont="1" applyBorder="1"/>
    <xf numFmtId="0" fontId="27" fillId="0" borderId="19" xfId="7" applyFont="1" applyBorder="1" applyAlignment="1">
      <alignment horizontal="center"/>
    </xf>
    <xf numFmtId="0" fontId="27" fillId="0" borderId="20" xfId="7" applyFont="1" applyBorder="1"/>
    <xf numFmtId="0" fontId="27" fillId="0" borderId="0" xfId="7" applyFont="1"/>
    <xf numFmtId="169" fontId="27" fillId="0" borderId="21" xfId="8" applyNumberFormat="1" applyFont="1" applyBorder="1"/>
    <xf numFmtId="9" fontId="27" fillId="0" borderId="22" xfId="9" applyFont="1" applyBorder="1" applyAlignment="1">
      <alignment horizontal="center"/>
    </xf>
    <xf numFmtId="9" fontId="27" fillId="0" borderId="23" xfId="9" applyFont="1" applyBorder="1"/>
    <xf numFmtId="0" fontId="27" fillId="0" borderId="0" xfId="7" applyFont="1" applyAlignment="1"/>
    <xf numFmtId="0" fontId="27" fillId="0" borderId="10" xfId="7" applyFont="1" applyBorder="1" applyAlignment="1">
      <alignment wrapText="1"/>
    </xf>
    <xf numFmtId="169" fontId="14" fillId="0" borderId="10" xfId="8" applyNumberFormat="1" applyFont="1" applyBorder="1"/>
    <xf numFmtId="165" fontId="14" fillId="0" borderId="10" xfId="7" applyNumberFormat="1" applyFont="1" applyBorder="1" applyAlignment="1"/>
    <xf numFmtId="38" fontId="14" fillId="0" borderId="10" xfId="7" applyNumberFormat="1" applyFont="1" applyBorder="1" applyAlignment="1"/>
    <xf numFmtId="38" fontId="14" fillId="0" borderId="0" xfId="7" applyNumberFormat="1" applyFont="1" applyAlignment="1"/>
    <xf numFmtId="0" fontId="29" fillId="12" borderId="0" xfId="10" applyFont="1" applyFill="1" applyBorder="1" applyAlignment="1">
      <alignment horizontal="center" vertical="center" wrapText="1"/>
    </xf>
    <xf numFmtId="0" fontId="29" fillId="12" borderId="0" xfId="10" applyFont="1" applyFill="1" applyAlignment="1">
      <alignment vertical="center" wrapText="1"/>
    </xf>
    <xf numFmtId="0" fontId="29" fillId="12" borderId="0" xfId="10" applyFont="1" applyFill="1" applyAlignment="1">
      <alignment horizontal="center" vertical="center" wrapText="1"/>
    </xf>
    <xf numFmtId="168" fontId="29" fillId="12" borderId="0" xfId="10" applyNumberFormat="1" applyFont="1" applyFill="1" applyAlignment="1">
      <alignment vertical="center" wrapText="1"/>
    </xf>
    <xf numFmtId="0" fontId="32" fillId="12" borderId="32" xfId="10" applyFont="1" applyFill="1" applyBorder="1" applyAlignment="1">
      <alignment horizontal="center" vertical="center" wrapText="1"/>
    </xf>
    <xf numFmtId="0" fontId="34" fillId="12" borderId="32" xfId="10" applyFont="1" applyFill="1" applyBorder="1" applyAlignment="1">
      <alignment horizontal="center" vertical="center" wrapText="1"/>
    </xf>
    <xf numFmtId="0" fontId="35" fillId="16" borderId="32" xfId="10" applyFont="1" applyFill="1" applyBorder="1" applyAlignment="1">
      <alignment horizontal="center" vertical="center" wrapText="1"/>
    </xf>
    <xf numFmtId="49" fontId="36" fillId="16" borderId="32" xfId="10" applyNumberFormat="1" applyFont="1" applyFill="1" applyBorder="1" applyAlignment="1">
      <alignment horizontal="center" vertical="center" wrapText="1"/>
    </xf>
    <xf numFmtId="0" fontId="37" fillId="16" borderId="32" xfId="10" applyFont="1" applyFill="1" applyBorder="1" applyAlignment="1">
      <alignment vertical="center" wrapText="1"/>
    </xf>
    <xf numFmtId="168" fontId="35" fillId="16" borderId="32" xfId="10" applyNumberFormat="1" applyFont="1" applyFill="1" applyBorder="1" applyAlignment="1">
      <alignment horizontal="center" vertical="center" wrapText="1"/>
    </xf>
    <xf numFmtId="49" fontId="38" fillId="12" borderId="25" xfId="10" applyNumberFormat="1" applyFont="1" applyFill="1" applyBorder="1" applyAlignment="1">
      <alignment horizontal="center" vertical="center" wrapText="1"/>
    </xf>
    <xf numFmtId="0" fontId="35" fillId="12" borderId="32" xfId="10" applyFont="1" applyFill="1" applyBorder="1" applyAlignment="1">
      <alignment horizontal="center" vertical="center" wrapText="1"/>
    </xf>
    <xf numFmtId="49" fontId="36" fillId="12" borderId="32" xfId="10" applyNumberFormat="1" applyFont="1" applyFill="1" applyBorder="1" applyAlignment="1">
      <alignment horizontal="center" vertical="center" wrapText="1"/>
    </xf>
    <xf numFmtId="0" fontId="37" fillId="12" borderId="32" xfId="10" applyFont="1" applyFill="1" applyBorder="1" applyAlignment="1">
      <alignment vertical="center" wrapText="1"/>
    </xf>
    <xf numFmtId="168" fontId="35" fillId="12" borderId="32" xfId="10" applyNumberFormat="1" applyFont="1" applyFill="1" applyBorder="1" applyAlignment="1">
      <alignment horizontal="center" vertical="center" wrapText="1"/>
    </xf>
    <xf numFmtId="0" fontId="38" fillId="12" borderId="0" xfId="10" applyFont="1" applyFill="1" applyAlignment="1">
      <alignment vertical="center" wrapText="1"/>
    </xf>
    <xf numFmtId="3" fontId="39" fillId="12" borderId="32" xfId="10" applyNumberFormat="1" applyFont="1" applyFill="1" applyBorder="1" applyAlignment="1">
      <alignment horizontal="center" vertical="center" wrapText="1"/>
    </xf>
    <xf numFmtId="0" fontId="40" fillId="17" borderId="32" xfId="10" applyFont="1" applyFill="1" applyBorder="1" applyAlignment="1">
      <alignment horizontal="center" vertical="center" wrapText="1"/>
    </xf>
    <xf numFmtId="49" fontId="41" fillId="17" borderId="32" xfId="10" applyNumberFormat="1" applyFont="1" applyFill="1" applyBorder="1" applyAlignment="1">
      <alignment horizontal="center" vertical="center" wrapText="1"/>
    </xf>
    <xf numFmtId="0" fontId="31" fillId="17" borderId="32" xfId="10" applyFont="1" applyFill="1" applyBorder="1" applyAlignment="1">
      <alignment vertical="center" wrapText="1"/>
    </xf>
    <xf numFmtId="168" fontId="40" fillId="18" borderId="32" xfId="10" applyNumberFormat="1" applyFont="1" applyFill="1" applyBorder="1" applyAlignment="1">
      <alignment horizontal="center" vertical="center" wrapText="1"/>
    </xf>
    <xf numFmtId="168" fontId="42" fillId="18" borderId="32" xfId="10" applyNumberFormat="1" applyFont="1" applyFill="1" applyBorder="1" applyAlignment="1">
      <alignment horizontal="center" vertical="center" wrapText="1"/>
    </xf>
    <xf numFmtId="0" fontId="40" fillId="12" borderId="32" xfId="10" applyFont="1" applyFill="1" applyBorder="1" applyAlignment="1">
      <alignment horizontal="center" vertical="center" wrapText="1"/>
    </xf>
    <xf numFmtId="49" fontId="41" fillId="12" borderId="32" xfId="10" applyNumberFormat="1" applyFont="1" applyFill="1" applyBorder="1" applyAlignment="1">
      <alignment horizontal="center" vertical="center" wrapText="1"/>
    </xf>
    <xf numFmtId="0" fontId="31" fillId="12" borderId="32" xfId="10" applyFont="1" applyFill="1" applyBorder="1" applyAlignment="1">
      <alignment vertical="center" wrapText="1"/>
    </xf>
    <xf numFmtId="168" fontId="40" fillId="12" borderId="32" xfId="10" applyNumberFormat="1" applyFont="1" applyFill="1" applyBorder="1" applyAlignment="1">
      <alignment horizontal="center" vertical="center" wrapText="1"/>
    </xf>
    <xf numFmtId="0" fontId="43" fillId="12" borderId="32" xfId="10" applyFont="1" applyFill="1" applyBorder="1" applyAlignment="1">
      <alignment vertical="center" wrapText="1"/>
    </xf>
    <xf numFmtId="168" fontId="42" fillId="12" borderId="32" xfId="10" applyNumberFormat="1" applyFont="1" applyFill="1" applyBorder="1" applyAlignment="1">
      <alignment horizontal="center" vertical="center" wrapText="1"/>
    </xf>
    <xf numFmtId="0" fontId="44" fillId="17" borderId="32" xfId="10" applyFont="1" applyFill="1" applyBorder="1" applyAlignment="1">
      <alignment horizontal="center" vertical="center" wrapText="1"/>
    </xf>
    <xf numFmtId="49" fontId="45" fillId="17" borderId="32" xfId="10" applyNumberFormat="1" applyFont="1" applyFill="1" applyBorder="1" applyAlignment="1">
      <alignment horizontal="center" vertical="center" wrapText="1"/>
    </xf>
    <xf numFmtId="0" fontId="46" fillId="17" borderId="32" xfId="10" applyFont="1" applyFill="1" applyBorder="1" applyAlignment="1">
      <alignment vertical="center" wrapText="1"/>
    </xf>
    <xf numFmtId="168" fontId="44" fillId="17" borderId="32" xfId="10" applyNumberFormat="1" applyFont="1" applyFill="1" applyBorder="1" applyAlignment="1">
      <alignment horizontal="center" vertical="center" wrapText="1"/>
    </xf>
    <xf numFmtId="168" fontId="47" fillId="17" borderId="32" xfId="10" applyNumberFormat="1" applyFont="1" applyFill="1" applyBorder="1" applyAlignment="1">
      <alignment horizontal="center" vertical="center" wrapText="1"/>
    </xf>
    <xf numFmtId="168" fontId="47" fillId="12" borderId="32" xfId="10" applyNumberFormat="1" applyFont="1" applyFill="1" applyBorder="1" applyAlignment="1">
      <alignment horizontal="center" vertical="center" wrapText="1"/>
    </xf>
    <xf numFmtId="168" fontId="40" fillId="17" borderId="32" xfId="10" applyNumberFormat="1" applyFont="1" applyFill="1" applyBorder="1" applyAlignment="1">
      <alignment horizontal="center" vertical="center" wrapText="1"/>
    </xf>
    <xf numFmtId="168" fontId="42" fillId="17" borderId="32" xfId="10" applyNumberFormat="1" applyFont="1" applyFill="1" applyBorder="1" applyAlignment="1">
      <alignment horizontal="center" vertical="center" wrapText="1"/>
    </xf>
    <xf numFmtId="0" fontId="10" fillId="12" borderId="32" xfId="10" applyFont="1" applyFill="1" applyBorder="1" applyAlignment="1">
      <alignment horizontal="center" vertical="center" wrapText="1"/>
    </xf>
    <xf numFmtId="49" fontId="48" fillId="12" borderId="32" xfId="10" applyNumberFormat="1" applyFont="1" applyFill="1" applyBorder="1" applyAlignment="1">
      <alignment horizontal="center" vertical="center" wrapText="1"/>
    </xf>
    <xf numFmtId="0" fontId="49" fillId="0" borderId="0" xfId="10" applyFont="1"/>
    <xf numFmtId="168" fontId="12" fillId="12" borderId="32" xfId="10" applyNumberFormat="1" applyFont="1" applyFill="1" applyBorder="1" applyAlignment="1">
      <alignment horizontal="center" vertical="center" wrapText="1"/>
    </xf>
    <xf numFmtId="168" fontId="10" fillId="12" borderId="32" xfId="10" applyNumberFormat="1" applyFont="1" applyFill="1" applyBorder="1" applyAlignment="1">
      <alignment horizontal="center" vertical="center" wrapText="1"/>
    </xf>
    <xf numFmtId="0" fontId="29" fillId="12" borderId="32" xfId="10" applyFont="1" applyFill="1" applyBorder="1" applyAlignment="1">
      <alignment vertical="center" wrapText="1"/>
    </xf>
    <xf numFmtId="49" fontId="50" fillId="12" borderId="32" xfId="10" applyNumberFormat="1" applyFont="1" applyFill="1" applyBorder="1" applyAlignment="1">
      <alignment horizontal="center" vertical="center" wrapText="1"/>
    </xf>
    <xf numFmtId="168" fontId="44" fillId="12" borderId="32" xfId="10" applyNumberFormat="1" applyFont="1" applyFill="1" applyBorder="1" applyAlignment="1">
      <alignment horizontal="center" vertical="center" wrapText="1"/>
    </xf>
    <xf numFmtId="0" fontId="51" fillId="0" borderId="0" xfId="10" applyFont="1"/>
    <xf numFmtId="49" fontId="29" fillId="12" borderId="25" xfId="10" applyNumberFormat="1" applyFont="1" applyFill="1" applyBorder="1" applyAlignment="1">
      <alignment horizontal="center" vertical="center" wrapText="1"/>
    </xf>
    <xf numFmtId="49" fontId="29" fillId="12" borderId="0" xfId="10" applyNumberFormat="1" applyFont="1" applyFill="1" applyBorder="1" applyAlignment="1">
      <alignment horizontal="center" vertical="center" wrapText="1"/>
    </xf>
    <xf numFmtId="49" fontId="52" fillId="12" borderId="32" xfId="10" applyNumberFormat="1" applyFont="1" applyFill="1" applyBorder="1" applyAlignment="1">
      <alignment horizontal="center" vertical="center" wrapText="1"/>
    </xf>
    <xf numFmtId="0" fontId="6" fillId="0" borderId="1" xfId="3" applyAlignment="1">
      <alignment horizontal="center"/>
    </xf>
    <xf numFmtId="0" fontId="0" fillId="0" borderId="0" xfId="0" applyBorder="1" applyAlignment="1">
      <alignment horizontal="center"/>
    </xf>
    <xf numFmtId="0" fontId="10" fillId="0" borderId="10" xfId="0" applyFont="1" applyBorder="1"/>
    <xf numFmtId="3" fontId="10" fillId="0" borderId="10" xfId="0" applyNumberFormat="1" applyFont="1" applyBorder="1" applyAlignment="1">
      <alignment horizontal="center"/>
    </xf>
    <xf numFmtId="3" fontId="8" fillId="0" borderId="10" xfId="0" applyNumberFormat="1" applyFont="1" applyBorder="1" applyAlignment="1">
      <alignment horizontal="center"/>
    </xf>
    <xf numFmtId="0" fontId="10" fillId="0" borderId="10" xfId="6" applyNumberFormat="1" applyFont="1" applyFill="1" applyBorder="1" applyAlignment="1">
      <alignment horizontal="left"/>
    </xf>
    <xf numFmtId="3" fontId="0" fillId="0" borderId="0" xfId="0" applyNumberFormat="1" applyBorder="1" applyAlignment="1">
      <alignment horizontal="center"/>
    </xf>
    <xf numFmtId="3" fontId="9" fillId="0" borderId="0" xfId="0" applyNumberFormat="1" applyFont="1" applyBorder="1" applyAlignment="1">
      <alignment horizontal="center"/>
    </xf>
    <xf numFmtId="0" fontId="7" fillId="0" borderId="2" xfId="4"/>
    <xf numFmtId="3" fontId="0" fillId="0" borderId="0" xfId="0" applyNumberFormat="1"/>
    <xf numFmtId="0" fontId="0" fillId="0" borderId="0" xfId="4" applyFont="1" applyFill="1" applyBorder="1"/>
    <xf numFmtId="3" fontId="9" fillId="0" borderId="0" xfId="0" applyNumberFormat="1" applyFont="1" applyFill="1" applyBorder="1"/>
    <xf numFmtId="0" fontId="0" fillId="0" borderId="0" xfId="0" applyFont="1" applyFill="1" applyBorder="1"/>
    <xf numFmtId="3" fontId="0" fillId="0" borderId="0" xfId="0" applyNumberFormat="1" applyFont="1" applyFill="1" applyBorder="1"/>
    <xf numFmtId="0" fontId="0" fillId="0" borderId="0" xfId="0" applyFill="1"/>
    <xf numFmtId="0" fontId="0" fillId="0" borderId="10" xfId="0" applyFill="1" applyBorder="1"/>
    <xf numFmtId="3" fontId="9" fillId="0" borderId="10" xfId="0" applyNumberFormat="1" applyFont="1" applyFill="1" applyBorder="1" applyAlignment="1">
      <alignment horizontal="center"/>
    </xf>
    <xf numFmtId="0" fontId="9" fillId="0" borderId="10" xfId="0" applyFont="1" applyFill="1" applyBorder="1"/>
    <xf numFmtId="3" fontId="9" fillId="0" borderId="0" xfId="0" applyNumberFormat="1" applyFont="1" applyFill="1" applyBorder="1" applyAlignment="1">
      <alignment horizontal="center"/>
    </xf>
    <xf numFmtId="0" fontId="16" fillId="15" borderId="10" xfId="7" applyFont="1" applyFill="1" applyBorder="1" applyAlignment="1">
      <alignment wrapText="1"/>
    </xf>
    <xf numFmtId="3" fontId="16" fillId="15" borderId="10" xfId="7" applyNumberFormat="1" applyFont="1" applyFill="1" applyBorder="1"/>
    <xf numFmtId="0" fontId="59" fillId="0" borderId="10" xfId="7" applyFont="1" applyBorder="1" applyAlignment="1">
      <alignment horizontal="right" wrapText="1"/>
    </xf>
    <xf numFmtId="0" fontId="60" fillId="0" borderId="0" xfId="7" applyFont="1"/>
    <xf numFmtId="0" fontId="60" fillId="0" borderId="0" xfId="7" applyFont="1" applyAlignment="1"/>
    <xf numFmtId="0" fontId="61" fillId="0" borderId="0" xfId="7" applyFont="1"/>
    <xf numFmtId="0" fontId="7" fillId="0" borderId="2" xfId="4" applyNumberFormat="1"/>
    <xf numFmtId="0" fontId="0" fillId="0" borderId="39" xfId="0" applyBorder="1"/>
    <xf numFmtId="0" fontId="9" fillId="0" borderId="39" xfId="0" applyFont="1" applyBorder="1" applyAlignment="1">
      <alignment horizontal="center"/>
    </xf>
    <xf numFmtId="0" fontId="0" fillId="0" borderId="0" xfId="0" applyAlignment="1">
      <alignment horizontal="center"/>
    </xf>
    <xf numFmtId="0" fontId="0" fillId="0" borderId="12" xfId="0" applyBorder="1"/>
    <xf numFmtId="0" fontId="9" fillId="0" borderId="12" xfId="0" applyFont="1" applyBorder="1" applyAlignment="1">
      <alignment horizontal="center"/>
    </xf>
    <xf numFmtId="0" fontId="9" fillId="0" borderId="9" xfId="0" applyFont="1" applyBorder="1" applyAlignment="1">
      <alignment horizontal="center"/>
    </xf>
    <xf numFmtId="0" fontId="9" fillId="0" borderId="41" xfId="0" applyFont="1" applyBorder="1" applyAlignment="1">
      <alignment horizontal="center"/>
    </xf>
    <xf numFmtId="0" fontId="9" fillId="0" borderId="11" xfId="0" applyFont="1" applyBorder="1" applyAlignment="1">
      <alignment horizontal="center"/>
    </xf>
    <xf numFmtId="3" fontId="0" fillId="0" borderId="12" xfId="0" applyNumberFormat="1" applyBorder="1" applyAlignment="1">
      <alignment horizontal="center"/>
    </xf>
    <xf numFmtId="3" fontId="0" fillId="0" borderId="9" xfId="0" applyNumberFormat="1" applyBorder="1" applyAlignment="1">
      <alignment horizontal="center"/>
    </xf>
    <xf numFmtId="3" fontId="0" fillId="0" borderId="41" xfId="0" applyNumberFormat="1" applyBorder="1" applyAlignment="1">
      <alignment horizontal="center"/>
    </xf>
    <xf numFmtId="3" fontId="0" fillId="0" borderId="11" xfId="0" applyNumberFormat="1" applyBorder="1" applyAlignment="1">
      <alignment horizontal="center"/>
    </xf>
    <xf numFmtId="0" fontId="0" fillId="0" borderId="12" xfId="0" applyBorder="1" applyAlignment="1">
      <alignment wrapText="1"/>
    </xf>
    <xf numFmtId="0" fontId="0" fillId="0" borderId="14" xfId="0" applyBorder="1"/>
    <xf numFmtId="3" fontId="0" fillId="0" borderId="14" xfId="0" applyNumberFormat="1" applyBorder="1" applyAlignment="1">
      <alignment horizontal="center"/>
    </xf>
    <xf numFmtId="3" fontId="0" fillId="0" borderId="16" xfId="0" applyNumberFormat="1" applyBorder="1" applyAlignment="1">
      <alignment horizontal="center"/>
    </xf>
    <xf numFmtId="3" fontId="0" fillId="0" borderId="42" xfId="0" applyNumberFormat="1" applyBorder="1" applyAlignment="1">
      <alignment horizontal="center"/>
    </xf>
    <xf numFmtId="3" fontId="0" fillId="0" borderId="15" xfId="0" applyNumberFormat="1" applyBorder="1" applyAlignment="1">
      <alignment horizontal="center"/>
    </xf>
    <xf numFmtId="0" fontId="0" fillId="13" borderId="0" xfId="0" applyFill="1"/>
    <xf numFmtId="0" fontId="0" fillId="13" borderId="0" xfId="0" applyFill="1" applyAlignment="1">
      <alignment horizontal="center"/>
    </xf>
    <xf numFmtId="0" fontId="9" fillId="13" borderId="0" xfId="0" applyFont="1" applyFill="1" applyAlignment="1"/>
    <xf numFmtId="0" fontId="0" fillId="13" borderId="0" xfId="0" applyFill="1" applyAlignment="1"/>
    <xf numFmtId="0" fontId="0" fillId="13" borderId="39" xfId="0" applyFill="1" applyBorder="1"/>
    <xf numFmtId="0" fontId="9" fillId="13" borderId="39" xfId="0" applyFont="1" applyFill="1" applyBorder="1" applyAlignment="1">
      <alignment horizontal="center"/>
    </xf>
    <xf numFmtId="0" fontId="0" fillId="13" borderId="12" xfId="0" applyFill="1" applyBorder="1"/>
    <xf numFmtId="0" fontId="9" fillId="13" borderId="12" xfId="0" applyFont="1" applyFill="1" applyBorder="1" applyAlignment="1">
      <alignment horizontal="center"/>
    </xf>
    <xf numFmtId="0" fontId="9" fillId="13" borderId="9" xfId="0" applyFont="1" applyFill="1" applyBorder="1" applyAlignment="1">
      <alignment horizontal="center"/>
    </xf>
    <xf numFmtId="0" fontId="9" fillId="13" borderId="41" xfId="0" applyFont="1" applyFill="1" applyBorder="1" applyAlignment="1">
      <alignment horizontal="center"/>
    </xf>
    <xf numFmtId="0" fontId="9" fillId="13" borderId="11" xfId="0" applyFont="1" applyFill="1" applyBorder="1" applyAlignment="1">
      <alignment horizontal="center"/>
    </xf>
    <xf numFmtId="3" fontId="0" fillId="13" borderId="12" xfId="0" applyNumberFormat="1" applyFill="1" applyBorder="1" applyAlignment="1">
      <alignment horizontal="center"/>
    </xf>
    <xf numFmtId="3" fontId="0" fillId="13" borderId="9" xfId="0" applyNumberFormat="1" applyFill="1" applyBorder="1" applyAlignment="1">
      <alignment horizontal="center"/>
    </xf>
    <xf numFmtId="3" fontId="0" fillId="13" borderId="41" xfId="0" applyNumberFormat="1" applyFill="1" applyBorder="1" applyAlignment="1">
      <alignment horizontal="center"/>
    </xf>
    <xf numFmtId="3" fontId="0" fillId="13" borderId="11" xfId="0" applyNumberFormat="1" applyFill="1" applyBorder="1" applyAlignment="1">
      <alignment horizontal="center"/>
    </xf>
    <xf numFmtId="0" fontId="0" fillId="13" borderId="12" xfId="0" applyFill="1" applyBorder="1" applyAlignment="1">
      <alignment wrapText="1"/>
    </xf>
    <xf numFmtId="0" fontId="0" fillId="13" borderId="14" xfId="0" applyFill="1" applyBorder="1"/>
    <xf numFmtId="3" fontId="0" fillId="13" borderId="14" xfId="0" applyNumberFormat="1" applyFill="1" applyBorder="1" applyAlignment="1">
      <alignment horizontal="center"/>
    </xf>
    <xf numFmtId="3" fontId="0" fillId="13" borderId="16" xfId="0" applyNumberFormat="1" applyFill="1" applyBorder="1" applyAlignment="1">
      <alignment horizontal="center"/>
    </xf>
    <xf numFmtId="3" fontId="0" fillId="13" borderId="42" xfId="0" applyNumberFormat="1" applyFill="1" applyBorder="1" applyAlignment="1">
      <alignment horizontal="center"/>
    </xf>
    <xf numFmtId="3" fontId="0" fillId="13" borderId="15" xfId="0" applyNumberFormat="1" applyFill="1" applyBorder="1" applyAlignment="1">
      <alignment horizontal="center"/>
    </xf>
    <xf numFmtId="0" fontId="9" fillId="13" borderId="0" xfId="0" applyFont="1" applyFill="1"/>
    <xf numFmtId="3" fontId="9" fillId="13" borderId="0" xfId="0" applyNumberFormat="1" applyFont="1" applyFill="1" applyAlignment="1">
      <alignment horizontal="center"/>
    </xf>
    <xf numFmtId="165" fontId="0" fillId="0" borderId="0" xfId="1" applyFont="1" applyFill="1"/>
    <xf numFmtId="0" fontId="14" fillId="0" borderId="0" xfId="0" applyFont="1" applyFill="1"/>
    <xf numFmtId="165" fontId="14" fillId="0" borderId="0" xfId="1" applyFont="1" applyFill="1"/>
    <xf numFmtId="165" fontId="14" fillId="0" borderId="0" xfId="1" applyFont="1" applyAlignment="1">
      <alignment horizontal="center"/>
    </xf>
    <xf numFmtId="165" fontId="14" fillId="0" borderId="0" xfId="1" applyFont="1" applyFill="1" applyBorder="1" applyAlignment="1">
      <alignment horizontal="center"/>
    </xf>
    <xf numFmtId="170" fontId="55" fillId="0" borderId="3" xfId="11" applyNumberFormat="1" applyFill="1"/>
    <xf numFmtId="165" fontId="55" fillId="0" borderId="3" xfId="11" applyNumberFormat="1"/>
    <xf numFmtId="0" fontId="9" fillId="0" borderId="0" xfId="0" applyFont="1" applyFill="1" applyBorder="1" applyAlignment="1"/>
    <xf numFmtId="3" fontId="0" fillId="0" borderId="0" xfId="0" applyNumberFormat="1" applyFill="1" applyAlignment="1">
      <alignment horizontal="center"/>
    </xf>
    <xf numFmtId="3" fontId="0" fillId="0" borderId="0" xfId="0" applyNumberFormat="1" applyFill="1" applyAlignment="1"/>
    <xf numFmtId="0" fontId="0" fillId="0" borderId="43" xfId="0" applyFill="1" applyBorder="1" applyAlignment="1"/>
    <xf numFmtId="0" fontId="9" fillId="0" borderId="0" xfId="0" applyFont="1" applyFill="1" applyAlignment="1">
      <alignment horizontal="center"/>
    </xf>
    <xf numFmtId="0" fontId="9" fillId="0" borderId="43" xfId="0" applyFont="1" applyFill="1" applyBorder="1" applyAlignment="1"/>
    <xf numFmtId="3" fontId="0" fillId="0" borderId="10" xfId="0" applyNumberFormat="1" applyFill="1" applyBorder="1" applyAlignment="1">
      <alignment horizontal="right"/>
    </xf>
    <xf numFmtId="0" fontId="0" fillId="0" borderId="10" xfId="0" applyFill="1" applyBorder="1" applyAlignment="1">
      <alignment horizontal="center"/>
    </xf>
    <xf numFmtId="0" fontId="0" fillId="0" borderId="10" xfId="0" applyFill="1" applyBorder="1" applyAlignment="1"/>
    <xf numFmtId="3" fontId="0" fillId="13" borderId="10" xfId="0" applyNumberFormat="1" applyFill="1" applyBorder="1" applyAlignment="1">
      <alignment horizontal="right"/>
    </xf>
    <xf numFmtId="0" fontId="9" fillId="0" borderId="10" xfId="0" applyFont="1" applyFill="1" applyBorder="1" applyAlignment="1"/>
    <xf numFmtId="0" fontId="0" fillId="0" borderId="0" xfId="0" applyFill="1" applyBorder="1" applyAlignment="1">
      <alignment horizontal="center"/>
    </xf>
    <xf numFmtId="0" fontId="0" fillId="13" borderId="10" xfId="0" applyFill="1" applyBorder="1" applyAlignment="1">
      <alignment horizontal="center"/>
    </xf>
    <xf numFmtId="0" fontId="0" fillId="13" borderId="10" xfId="0" applyFill="1" applyBorder="1" applyAlignment="1"/>
    <xf numFmtId="0" fontId="0" fillId="0" borderId="0" xfId="0" applyFill="1" applyBorder="1" applyAlignment="1"/>
    <xf numFmtId="9" fontId="0" fillId="0" borderId="10" xfId="2" applyFont="1" applyFill="1" applyBorder="1" applyAlignment="1">
      <alignment horizontal="center"/>
    </xf>
    <xf numFmtId="0" fontId="9" fillId="0" borderId="10" xfId="0" applyFont="1" applyFill="1" applyBorder="1" applyAlignment="1">
      <alignment horizontal="right"/>
    </xf>
    <xf numFmtId="0" fontId="62" fillId="0" borderId="10" xfId="0" applyFont="1" applyFill="1" applyBorder="1" applyAlignment="1" applyProtection="1">
      <alignment horizontal="right" vertical="center"/>
      <protection locked="0"/>
    </xf>
    <xf numFmtId="0" fontId="63" fillId="0" borderId="10" xfId="0" applyFont="1" applyFill="1" applyBorder="1" applyAlignment="1" applyProtection="1">
      <alignment vertical="center"/>
      <protection locked="0"/>
    </xf>
    <xf numFmtId="0" fontId="62" fillId="0" borderId="10" xfId="0" applyFont="1" applyFill="1" applyBorder="1" applyAlignment="1" applyProtection="1">
      <alignment vertical="center"/>
      <protection locked="0"/>
    </xf>
    <xf numFmtId="0" fontId="62" fillId="0" borderId="10" xfId="0" applyFont="1" applyFill="1" applyBorder="1" applyAlignment="1" applyProtection="1">
      <alignment horizontal="right" vertical="center" wrapText="1"/>
      <protection locked="0"/>
    </xf>
    <xf numFmtId="0" fontId="63" fillId="0" borderId="10" xfId="0" applyFont="1" applyFill="1" applyBorder="1" applyAlignment="1" applyProtection="1">
      <alignment vertical="center" wrapText="1"/>
      <protection locked="0"/>
    </xf>
    <xf numFmtId="0" fontId="62" fillId="0" borderId="10" xfId="0" applyFont="1" applyFill="1" applyBorder="1" applyAlignment="1" applyProtection="1">
      <alignment horizontal="left" vertical="center"/>
      <protection locked="0"/>
    </xf>
    <xf numFmtId="9" fontId="0" fillId="0" borderId="0" xfId="2" applyFont="1" applyFill="1" applyAlignment="1"/>
    <xf numFmtId="0" fontId="0" fillId="0" borderId="10" xfId="0" applyFont="1" applyFill="1" applyBorder="1" applyAlignment="1">
      <alignment horizontal="center"/>
    </xf>
    <xf numFmtId="0" fontId="9" fillId="0" borderId="43" xfId="0" applyFont="1" applyFill="1" applyBorder="1" applyAlignment="1">
      <alignment horizontal="center"/>
    </xf>
    <xf numFmtId="0" fontId="0" fillId="0" borderId="0" xfId="2" applyNumberFormat="1" applyFont="1" applyFill="1" applyAlignment="1"/>
    <xf numFmtId="0" fontId="0" fillId="0" borderId="0" xfId="0" applyFill="1" applyBorder="1" applyAlignment="1">
      <alignment horizontal="right"/>
    </xf>
    <xf numFmtId="0" fontId="0" fillId="0" borderId="0" xfId="0" applyAlignment="1">
      <alignment horizontal="right"/>
    </xf>
    <xf numFmtId="0" fontId="9" fillId="0" borderId="10" xfId="0" applyNumberFormat="1" applyFont="1" applyFill="1" applyBorder="1" applyAlignment="1">
      <alignment horizontal="center"/>
    </xf>
    <xf numFmtId="165" fontId="9" fillId="0" borderId="0" xfId="1" applyFont="1" applyFill="1"/>
    <xf numFmtId="165" fontId="9" fillId="0" borderId="0" xfId="1" applyFont="1" applyFill="1" applyBorder="1"/>
    <xf numFmtId="0" fontId="11" fillId="0" borderId="10" xfId="7" applyFont="1" applyBorder="1" applyAlignment="1">
      <alignment horizontal="left" wrapText="1"/>
    </xf>
    <xf numFmtId="0" fontId="108" fillId="0" borderId="0" xfId="3897" applyFont="1"/>
    <xf numFmtId="0" fontId="109" fillId="0" borderId="0" xfId="6130" applyFont="1" applyFill="1" applyAlignment="1">
      <alignment vertical="center"/>
    </xf>
    <xf numFmtId="0" fontId="109" fillId="0" borderId="0" xfId="6130" applyFont="1" applyFill="1" applyAlignment="1">
      <alignment horizontal="left" vertical="center"/>
    </xf>
    <xf numFmtId="0" fontId="108" fillId="0" borderId="0" xfId="3897" applyFont="1" applyFill="1"/>
    <xf numFmtId="0" fontId="108" fillId="0" borderId="0" xfId="0" applyFont="1" applyAlignment="1">
      <alignment horizontal="left"/>
    </xf>
    <xf numFmtId="0" fontId="108" fillId="0" borderId="0" xfId="0" applyFont="1"/>
    <xf numFmtId="0" fontId="109" fillId="11" borderId="5" xfId="6131" applyFont="1" applyFill="1" applyBorder="1" applyAlignment="1">
      <alignment vertical="center"/>
    </xf>
    <xf numFmtId="0" fontId="109" fillId="11" borderId="6" xfId="6131" applyFont="1" applyFill="1" applyBorder="1" applyAlignment="1">
      <alignment vertical="center"/>
    </xf>
    <xf numFmtId="0" fontId="109" fillId="11" borderId="58" xfId="6131" applyFont="1" applyFill="1" applyBorder="1" applyAlignment="1">
      <alignment vertical="center"/>
    </xf>
    <xf numFmtId="0" fontId="109" fillId="11" borderId="59" xfId="6131" applyFont="1" applyFill="1" applyBorder="1" applyAlignment="1">
      <alignment vertical="center"/>
    </xf>
    <xf numFmtId="0" fontId="109" fillId="11" borderId="41" xfId="6131" applyFont="1" applyFill="1" applyBorder="1" applyAlignment="1">
      <alignment vertical="center"/>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11" borderId="16" xfId="6131" applyFont="1" applyFill="1" applyBorder="1" applyAlignment="1" applyProtection="1">
      <alignment vertical="center"/>
      <protection locked="0"/>
    </xf>
    <xf numFmtId="0" fontId="109" fillId="11" borderId="17" xfId="6131" applyFont="1" applyFill="1" applyBorder="1" applyAlignment="1" applyProtection="1">
      <alignment vertical="center"/>
      <protection locked="0"/>
    </xf>
    <xf numFmtId="0" fontId="109" fillId="0" borderId="23" xfId="6131" applyFont="1" applyFill="1" applyBorder="1" applyAlignment="1">
      <alignment horizontal="left" vertical="center" wrapText="1"/>
    </xf>
    <xf numFmtId="178" fontId="109" fillId="0" borderId="0" xfId="6132" applyNumberFormat="1" applyFont="1" applyFill="1" applyBorder="1" applyAlignment="1">
      <alignment vertical="center"/>
    </xf>
    <xf numFmtId="0" fontId="109" fillId="0" borderId="0" xfId="3897" applyFont="1"/>
    <xf numFmtId="179" fontId="23" fillId="0" borderId="10" xfId="4098" applyNumberFormat="1" applyFont="1" applyFill="1" applyBorder="1" applyAlignment="1">
      <alignment horizontal="center" vertical="center" textRotation="90" wrapText="1"/>
    </xf>
    <xf numFmtId="0" fontId="109" fillId="17" borderId="10" xfId="3897" applyFont="1" applyFill="1" applyBorder="1" applyAlignment="1">
      <alignment horizontal="center" vertical="center"/>
    </xf>
    <xf numFmtId="0" fontId="109" fillId="17" borderId="10" xfId="3897" applyFont="1" applyFill="1" applyBorder="1" applyAlignment="1">
      <alignment horizontal="center" vertical="center" wrapText="1"/>
    </xf>
    <xf numFmtId="4" fontId="109" fillId="17" borderId="10" xfId="3897" applyNumberFormat="1" applyFont="1" applyFill="1" applyBorder="1"/>
    <xf numFmtId="0" fontId="108" fillId="17" borderId="10" xfId="3897" applyFont="1" applyFill="1" applyBorder="1"/>
    <xf numFmtId="0" fontId="109" fillId="17" borderId="10" xfId="3897" applyFont="1" applyFill="1" applyBorder="1"/>
    <xf numFmtId="0" fontId="109" fillId="17" borderId="10" xfId="3897" applyFont="1" applyFill="1" applyBorder="1" applyAlignment="1">
      <alignment vertical="center" wrapText="1"/>
    </xf>
    <xf numFmtId="0" fontId="109" fillId="17" borderId="10" xfId="3897" applyFont="1" applyFill="1" applyBorder="1" applyAlignment="1">
      <alignment horizontal="left" vertical="center" wrapText="1"/>
    </xf>
    <xf numFmtId="49" fontId="108" fillId="0" borderId="10" xfId="3897" applyNumberFormat="1" applyFont="1" applyFill="1" applyBorder="1" applyAlignment="1">
      <alignment vertical="center"/>
    </xf>
    <xf numFmtId="0" fontId="108" fillId="0" borderId="10" xfId="3897" applyFont="1" applyFill="1" applyBorder="1" applyAlignment="1">
      <alignment vertical="center" wrapText="1"/>
    </xf>
    <xf numFmtId="4" fontId="108" fillId="0" borderId="10" xfId="3897" applyNumberFormat="1" applyFont="1" applyFill="1" applyBorder="1" applyAlignment="1">
      <alignment vertical="center"/>
    </xf>
    <xf numFmtId="0" fontId="108" fillId="0" borderId="10" xfId="3897" applyNumberFormat="1" applyFont="1" applyFill="1" applyBorder="1" applyAlignment="1">
      <alignment horizontal="center" vertical="center"/>
    </xf>
    <xf numFmtId="4" fontId="108" fillId="0" borderId="10" xfId="3897" applyNumberFormat="1" applyFont="1" applyFill="1" applyBorder="1"/>
    <xf numFmtId="175" fontId="109" fillId="0" borderId="10" xfId="3897" applyNumberFormat="1" applyFont="1" applyBorder="1"/>
    <xf numFmtId="0" fontId="108" fillId="0" borderId="10" xfId="3897" applyFont="1" applyFill="1" applyBorder="1" applyAlignment="1">
      <alignment horizontal="center" vertical="center"/>
    </xf>
    <xf numFmtId="0" fontId="108" fillId="0" borderId="10" xfId="0" applyFont="1" applyBorder="1" applyAlignment="1">
      <alignment horizontal="left" vertical="center"/>
    </xf>
    <xf numFmtId="167" fontId="65" fillId="62" borderId="0" xfId="1017" applyNumberFormat="1"/>
    <xf numFmtId="167" fontId="5" fillId="35" borderId="0" xfId="277" applyNumberFormat="1"/>
    <xf numFmtId="167" fontId="65" fillId="60" borderId="0" xfId="6133" applyNumberFormat="1"/>
    <xf numFmtId="43" fontId="108" fillId="0" borderId="10" xfId="2396" applyFont="1" applyBorder="1"/>
    <xf numFmtId="43" fontId="108" fillId="0" borderId="10" xfId="2396" applyFont="1" applyFill="1" applyBorder="1"/>
    <xf numFmtId="4" fontId="108" fillId="0" borderId="10" xfId="3897" applyNumberFormat="1" applyFont="1" applyBorder="1"/>
    <xf numFmtId="0" fontId="108" fillId="0" borderId="10" xfId="3897" applyFont="1" applyFill="1" applyBorder="1" applyAlignment="1">
      <alignment vertical="center"/>
    </xf>
    <xf numFmtId="0" fontId="108" fillId="0" borderId="10" xfId="4195" applyFont="1" applyFill="1" applyBorder="1" applyAlignment="1" applyProtection="1">
      <alignment horizontal="center" vertical="center"/>
      <protection locked="0"/>
    </xf>
    <xf numFmtId="0" fontId="108" fillId="0" borderId="10" xfId="0" applyFont="1" applyBorder="1"/>
    <xf numFmtId="0" fontId="108" fillId="0" borderId="0" xfId="0" applyFont="1" applyFill="1"/>
    <xf numFmtId="4" fontId="108" fillId="77" borderId="10" xfId="3897" applyNumberFormat="1" applyFont="1" applyFill="1" applyBorder="1"/>
    <xf numFmtId="0" fontId="108" fillId="0" borderId="10" xfId="0" applyFont="1" applyFill="1" applyBorder="1" applyAlignment="1">
      <alignment vertical="center" wrapText="1"/>
    </xf>
    <xf numFmtId="43" fontId="108" fillId="0" borderId="10" xfId="2396" applyFont="1" applyFill="1" applyBorder="1" applyAlignment="1">
      <alignment vertical="center"/>
    </xf>
    <xf numFmtId="4" fontId="109" fillId="0" borderId="10" xfId="3897" applyNumberFormat="1" applyFont="1" applyFill="1" applyBorder="1" applyAlignment="1">
      <alignment horizontal="right" vertical="center"/>
    </xf>
    <xf numFmtId="4" fontId="109" fillId="0" borderId="10" xfId="3897" applyNumberFormat="1" applyFont="1" applyFill="1" applyBorder="1"/>
    <xf numFmtId="4" fontId="109" fillId="17" borderId="10" xfId="3897" applyNumberFormat="1" applyFont="1" applyFill="1" applyBorder="1" applyAlignment="1">
      <alignment vertical="center"/>
    </xf>
    <xf numFmtId="180" fontId="108" fillId="0" borderId="10" xfId="4601" applyNumberFormat="1" applyFont="1" applyFill="1" applyBorder="1" applyAlignment="1">
      <alignment horizontal="center" vertical="center"/>
    </xf>
    <xf numFmtId="0" fontId="108" fillId="0" borderId="10" xfId="0" applyFont="1" applyBorder="1" applyAlignment="1">
      <alignment horizontal="left"/>
    </xf>
    <xf numFmtId="167" fontId="109" fillId="0" borderId="10" xfId="2329" applyNumberFormat="1" applyFont="1" applyFill="1" applyBorder="1" applyAlignment="1">
      <alignment horizontal="center" vertical="center"/>
    </xf>
    <xf numFmtId="0" fontId="108" fillId="17" borderId="10" xfId="3897" applyNumberFormat="1" applyFont="1" applyFill="1" applyBorder="1"/>
    <xf numFmtId="175" fontId="108" fillId="17" borderId="10" xfId="3897" applyNumberFormat="1" applyFont="1" applyFill="1" applyBorder="1"/>
    <xf numFmtId="0" fontId="108" fillId="0" borderId="10" xfId="4601" applyFont="1" applyFill="1" applyBorder="1" applyAlignment="1">
      <alignment horizontal="center" vertical="center"/>
    </xf>
    <xf numFmtId="0" fontId="108" fillId="0" borderId="10" xfId="3897" applyFont="1" applyFill="1" applyBorder="1" applyAlignment="1">
      <alignment horizontal="left" vertical="center" wrapText="1"/>
    </xf>
    <xf numFmtId="43" fontId="108" fillId="0" borderId="0" xfId="2396" applyFont="1"/>
    <xf numFmtId="43" fontId="108" fillId="0" borderId="10" xfId="2396" applyFont="1" applyBorder="1" applyAlignment="1">
      <alignment vertical="center"/>
    </xf>
    <xf numFmtId="0" fontId="108" fillId="13" borderId="10" xfId="4195" applyFont="1" applyFill="1" applyBorder="1" applyAlignment="1" applyProtection="1">
      <alignment horizontal="center" vertical="center"/>
      <protection locked="0"/>
    </xf>
    <xf numFmtId="0" fontId="108" fillId="13" borderId="10" xfId="0" applyFont="1" applyFill="1" applyBorder="1" applyAlignment="1">
      <alignment horizontal="left" vertical="center"/>
    </xf>
    <xf numFmtId="49" fontId="108" fillId="0" borderId="66" xfId="3897" applyNumberFormat="1" applyFont="1" applyFill="1" applyBorder="1" applyAlignment="1">
      <alignment vertical="center"/>
    </xf>
    <xf numFmtId="0" fontId="108" fillId="0" borderId="66" xfId="3897" applyFont="1" applyFill="1" applyBorder="1" applyAlignment="1">
      <alignment vertical="center" wrapText="1"/>
    </xf>
    <xf numFmtId="4" fontId="108" fillId="0" borderId="66" xfId="3897" applyNumberFormat="1" applyFont="1" applyFill="1" applyBorder="1" applyAlignment="1">
      <alignment vertical="center"/>
    </xf>
    <xf numFmtId="0" fontId="108" fillId="0" borderId="66" xfId="3897" applyNumberFormat="1" applyFont="1" applyFill="1" applyBorder="1" applyAlignment="1">
      <alignment horizontal="center" vertical="center"/>
    </xf>
    <xf numFmtId="43" fontId="108" fillId="0" borderId="66" xfId="2396" applyFont="1" applyFill="1" applyBorder="1" applyAlignment="1">
      <alignment vertical="center"/>
    </xf>
    <xf numFmtId="43" fontId="108" fillId="0" borderId="66" xfId="2396" applyFont="1" applyBorder="1" applyAlignment="1">
      <alignment vertical="center"/>
    </xf>
    <xf numFmtId="175" fontId="109" fillId="0" borderId="66" xfId="3897" applyNumberFormat="1" applyFont="1" applyBorder="1"/>
    <xf numFmtId="0" fontId="108" fillId="0" borderId="66" xfId="4195" applyFont="1" applyFill="1" applyBorder="1" applyAlignment="1" applyProtection="1">
      <alignment horizontal="center" vertical="center"/>
      <protection locked="0"/>
    </xf>
    <xf numFmtId="0" fontId="108" fillId="0" borderId="66" xfId="0" applyFont="1" applyBorder="1" applyAlignment="1">
      <alignment horizontal="left" vertical="center"/>
    </xf>
    <xf numFmtId="49" fontId="109" fillId="0" borderId="68" xfId="3897" applyNumberFormat="1" applyFont="1" applyFill="1" applyBorder="1" applyAlignment="1">
      <alignment vertical="center"/>
    </xf>
    <xf numFmtId="0" fontId="109" fillId="0" borderId="68" xfId="3897" applyFont="1" applyFill="1" applyBorder="1" applyAlignment="1">
      <alignment horizontal="right" vertical="center" wrapText="1"/>
    </xf>
    <xf numFmtId="4" fontId="109" fillId="0" borderId="68" xfId="3897" applyNumberFormat="1" applyFont="1" applyFill="1" applyBorder="1" applyAlignment="1">
      <alignment vertical="center"/>
    </xf>
    <xf numFmtId="0" fontId="109" fillId="0" borderId="68" xfId="3897" applyNumberFormat="1" applyFont="1" applyFill="1" applyBorder="1" applyAlignment="1">
      <alignment vertical="center"/>
    </xf>
    <xf numFmtId="43" fontId="109" fillId="17" borderId="68" xfId="2396" applyFont="1" applyFill="1" applyBorder="1" applyAlignment="1">
      <alignment vertical="center"/>
    </xf>
    <xf numFmtId="0" fontId="109" fillId="0" borderId="68" xfId="3897" applyFont="1" applyFill="1" applyBorder="1" applyAlignment="1">
      <alignment horizontal="center" vertical="center"/>
    </xf>
    <xf numFmtId="0" fontId="108" fillId="0" borderId="68" xfId="0" applyFont="1" applyBorder="1" applyAlignment="1">
      <alignment horizontal="left"/>
    </xf>
    <xf numFmtId="43" fontId="108" fillId="0" borderId="59" xfId="0" applyNumberFormat="1" applyFont="1" applyBorder="1"/>
    <xf numFmtId="49" fontId="108" fillId="78" borderId="68" xfId="3897" applyNumberFormat="1" applyFont="1" applyFill="1" applyBorder="1"/>
    <xf numFmtId="0" fontId="109" fillId="78" borderId="68" xfId="3897" applyFont="1" applyFill="1" applyBorder="1" applyAlignment="1">
      <alignment horizontal="center" vertical="center" wrapText="1"/>
    </xf>
    <xf numFmtId="4" fontId="109" fillId="78" borderId="68" xfId="3897" applyNumberFormat="1" applyFont="1" applyFill="1" applyBorder="1"/>
    <xf numFmtId="0" fontId="108" fillId="78" borderId="68" xfId="3897" applyNumberFormat="1" applyFont="1" applyFill="1" applyBorder="1"/>
    <xf numFmtId="4" fontId="40" fillId="78" borderId="68" xfId="3897" applyNumberFormat="1" applyFont="1" applyFill="1" applyBorder="1"/>
    <xf numFmtId="43" fontId="108" fillId="0" borderId="68" xfId="3897" applyNumberFormat="1" applyFont="1" applyFill="1" applyBorder="1"/>
    <xf numFmtId="0" fontId="108" fillId="0" borderId="59" xfId="0" applyFont="1" applyBorder="1"/>
    <xf numFmtId="0" fontId="108" fillId="0" borderId="0" xfId="0" applyFont="1" applyBorder="1"/>
    <xf numFmtId="0" fontId="108" fillId="0" borderId="0" xfId="0" applyFont="1" applyFill="1" applyBorder="1"/>
    <xf numFmtId="4" fontId="108" fillId="0" borderId="0" xfId="0" applyNumberFormat="1" applyFont="1" applyBorder="1"/>
    <xf numFmtId="4" fontId="108" fillId="0" borderId="0" xfId="0" applyNumberFormat="1" applyFont="1" applyAlignment="1">
      <alignment horizontal="left"/>
    </xf>
    <xf numFmtId="43" fontId="108" fillId="0" borderId="0" xfId="0" applyNumberFormat="1" applyFont="1"/>
    <xf numFmtId="43" fontId="108" fillId="0" borderId="0" xfId="0" applyNumberFormat="1" applyFont="1" applyFill="1"/>
    <xf numFmtId="0" fontId="110" fillId="0" borderId="0" xfId="0" applyFont="1"/>
    <xf numFmtId="0" fontId="108" fillId="0" borderId="68" xfId="0" applyFont="1" applyBorder="1"/>
    <xf numFmtId="43" fontId="108" fillId="0" borderId="68" xfId="0" applyNumberFormat="1" applyFont="1" applyBorder="1"/>
    <xf numFmtId="43" fontId="111" fillId="0" borderId="0" xfId="0" applyNumberFormat="1" applyFont="1"/>
    <xf numFmtId="4" fontId="108" fillId="0" borderId="68" xfId="0" applyNumberFormat="1" applyFont="1" applyBorder="1"/>
    <xf numFmtId="0" fontId="109" fillId="0" borderId="0" xfId="4601" applyFont="1" applyBorder="1" applyAlignment="1">
      <alignment vertical="center"/>
    </xf>
    <xf numFmtId="0" fontId="40" fillId="0" borderId="68" xfId="0" applyFont="1" applyBorder="1"/>
    <xf numFmtId="43" fontId="40" fillId="0" borderId="68" xfId="0" applyNumberFormat="1" applyFont="1" applyBorder="1"/>
    <xf numFmtId="0" fontId="9" fillId="0" borderId="0" xfId="0" applyFont="1" applyBorder="1"/>
    <xf numFmtId="167" fontId="12" fillId="0" borderId="0" xfId="6263" applyNumberFormat="1" applyFont="1" applyFill="1" applyBorder="1" applyAlignment="1">
      <alignment horizontal="left" vertical="center"/>
    </xf>
    <xf numFmtId="167" fontId="10" fillId="0" borderId="10" xfId="6263" applyNumberFormat="1" applyFont="1" applyFill="1" applyBorder="1" applyAlignment="1">
      <alignment horizontal="left"/>
    </xf>
    <xf numFmtId="3" fontId="10" fillId="0" borderId="10" xfId="6263" applyNumberFormat="1" applyFont="1" applyFill="1" applyBorder="1" applyAlignment="1">
      <alignment horizontal="center"/>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vertical="center"/>
    </xf>
    <xf numFmtId="0" fontId="12" fillId="0" borderId="10" xfId="0" applyFont="1" applyFill="1" applyBorder="1" applyAlignment="1">
      <alignment vertical="center" wrapText="1"/>
    </xf>
    <xf numFmtId="0" fontId="10" fillId="0" borderId="10" xfId="0" applyFont="1" applyFill="1" applyBorder="1" applyAlignment="1">
      <alignment horizontal="right" vertical="center"/>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3" fontId="10" fillId="0" borderId="10" xfId="0" applyNumberFormat="1" applyFont="1" applyFill="1" applyBorder="1" applyAlignment="1">
      <alignment horizontal="center"/>
    </xf>
    <xf numFmtId="0" fontId="10" fillId="0" borderId="10" xfId="0" applyFont="1" applyFill="1" applyBorder="1" applyAlignment="1">
      <alignment horizontal="center"/>
    </xf>
    <xf numFmtId="3" fontId="12" fillId="0" borderId="10" xfId="0" applyNumberFormat="1" applyFont="1" applyFill="1" applyBorder="1" applyAlignment="1">
      <alignment horizontal="center"/>
    </xf>
    <xf numFmtId="3" fontId="12" fillId="0" borderId="10" xfId="0" applyNumberFormat="1" applyFont="1" applyFill="1" applyBorder="1" applyAlignment="1">
      <alignment horizontal="center" vertical="center" wrapText="1"/>
    </xf>
    <xf numFmtId="3" fontId="10" fillId="0" borderId="0" xfId="0" applyNumberFormat="1" applyFont="1" applyFill="1" applyAlignment="1">
      <alignment horizontal="center"/>
    </xf>
    <xf numFmtId="3" fontId="10" fillId="0" borderId="10" xfId="0" applyNumberFormat="1" applyFont="1" applyFill="1" applyBorder="1" applyAlignment="1">
      <alignment horizontal="center" vertical="center"/>
    </xf>
    <xf numFmtId="0" fontId="12" fillId="0" borderId="10" xfId="0" applyFont="1" applyFill="1" applyBorder="1" applyAlignment="1">
      <alignment horizontal="center"/>
    </xf>
    <xf numFmtId="0" fontId="10" fillId="0" borderId="0" xfId="0" applyFont="1" applyFill="1" applyAlignment="1">
      <alignment horizontal="center" wrapText="1"/>
    </xf>
    <xf numFmtId="0" fontId="10" fillId="0" borderId="10" xfId="0" applyFont="1" applyFill="1" applyBorder="1"/>
    <xf numFmtId="0" fontId="10" fillId="0" borderId="60" xfId="0" applyFont="1" applyFill="1" applyBorder="1" applyAlignment="1">
      <alignment horizontal="left" vertical="center" wrapText="1"/>
    </xf>
    <xf numFmtId="0" fontId="10" fillId="0" borderId="10" xfId="0" applyFont="1" applyFill="1" applyBorder="1" applyAlignment="1">
      <alignment wrapText="1"/>
    </xf>
    <xf numFmtId="168" fontId="10" fillId="0" borderId="10" xfId="0" applyNumberFormat="1" applyFont="1" applyFill="1" applyBorder="1" applyAlignment="1">
      <alignment horizontal="center"/>
    </xf>
    <xf numFmtId="0" fontId="10" fillId="0" borderId="0" xfId="0" applyFont="1" applyFill="1" applyAlignment="1">
      <alignment wrapText="1"/>
    </xf>
    <xf numFmtId="0" fontId="12" fillId="0" borderId="10" xfId="0" applyFont="1" applyFill="1" applyBorder="1"/>
    <xf numFmtId="0" fontId="115" fillId="0" borderId="0" xfId="6382" applyFont="1" applyAlignment="1"/>
    <xf numFmtId="0" fontId="5" fillId="0" borderId="0" xfId="3941"/>
    <xf numFmtId="0" fontId="5" fillId="0" borderId="0" xfId="3941" applyAlignment="1">
      <alignment vertical="center"/>
    </xf>
    <xf numFmtId="0" fontId="116" fillId="0" borderId="0" xfId="3941" applyFont="1" applyAlignment="1">
      <alignment wrapText="1"/>
    </xf>
    <xf numFmtId="0" fontId="116" fillId="19" borderId="0" xfId="3628" applyFont="1" applyAlignment="1">
      <alignment wrapText="1"/>
    </xf>
    <xf numFmtId="0" fontId="116" fillId="22" borderId="34" xfId="3843" applyFont="1" applyAlignment="1">
      <alignment wrapText="1"/>
    </xf>
    <xf numFmtId="0" fontId="5" fillId="0" borderId="70" xfId="3941" applyFont="1" applyBorder="1"/>
    <xf numFmtId="0" fontId="118" fillId="22" borderId="34" xfId="3843" applyFont="1" applyFill="1" applyBorder="1"/>
    <xf numFmtId="165" fontId="119" fillId="0" borderId="0" xfId="6383" applyFont="1" applyAlignment="1">
      <alignment wrapText="1"/>
    </xf>
    <xf numFmtId="165" fontId="5" fillId="0" borderId="0" xfId="6384" applyFont="1" applyBorder="1"/>
    <xf numFmtId="165" fontId="116" fillId="19" borderId="0" xfId="3628" applyNumberFormat="1" applyFont="1" applyAlignment="1">
      <alignment wrapText="1"/>
    </xf>
    <xf numFmtId="0" fontId="118" fillId="79" borderId="34" xfId="3843" applyFont="1" applyFill="1" applyBorder="1"/>
    <xf numFmtId="0" fontId="5" fillId="0" borderId="71" xfId="3941" applyFont="1" applyBorder="1"/>
    <xf numFmtId="165" fontId="116" fillId="0" borderId="0" xfId="3941" applyNumberFormat="1" applyFont="1" applyAlignment="1">
      <alignment wrapText="1"/>
    </xf>
    <xf numFmtId="0" fontId="9" fillId="0" borderId="0" xfId="3941" applyFont="1"/>
    <xf numFmtId="0" fontId="5" fillId="0" borderId="0" xfId="3941" applyAlignment="1">
      <alignment wrapText="1"/>
    </xf>
    <xf numFmtId="3" fontId="5" fillId="0" borderId="0" xfId="3941" applyNumberFormat="1"/>
    <xf numFmtId="9" fontId="5" fillId="0" borderId="0" xfId="3941" applyNumberFormat="1"/>
    <xf numFmtId="0" fontId="91" fillId="22" borderId="34" xfId="3843"/>
    <xf numFmtId="0" fontId="9" fillId="0" borderId="69" xfId="6385" applyBorder="1"/>
    <xf numFmtId="0" fontId="118" fillId="0" borderId="0" xfId="3941" applyFont="1"/>
    <xf numFmtId="0" fontId="118" fillId="22" borderId="34" xfId="3843" applyFont="1"/>
    <xf numFmtId="9" fontId="70" fillId="20" borderId="0" xfId="2238" applyNumberFormat="1"/>
    <xf numFmtId="0" fontId="70" fillId="20" borderId="0" xfId="2238"/>
    <xf numFmtId="0" fontId="79" fillId="19" borderId="0" xfId="3628"/>
    <xf numFmtId="165" fontId="0" fillId="0" borderId="0" xfId="6383" applyFont="1"/>
    <xf numFmtId="0" fontId="122" fillId="80" borderId="73" xfId="3941" applyFont="1" applyFill="1" applyBorder="1" applyAlignment="1"/>
    <xf numFmtId="0" fontId="122" fillId="0" borderId="73" xfId="3941" applyFont="1" applyBorder="1" applyAlignment="1"/>
    <xf numFmtId="0" fontId="123" fillId="0" borderId="0" xfId="3941" applyFont="1"/>
    <xf numFmtId="0" fontId="124" fillId="0" borderId="0" xfId="3941" applyFont="1"/>
    <xf numFmtId="0" fontId="9" fillId="0" borderId="3" xfId="6385"/>
    <xf numFmtId="0" fontId="118" fillId="0" borderId="3" xfId="6385" applyFont="1"/>
    <xf numFmtId="0" fontId="119" fillId="0" borderId="0" xfId="7" applyFont="1" applyAlignment="1"/>
    <xf numFmtId="0" fontId="13" fillId="0" borderId="0" xfId="7" applyFill="1"/>
    <xf numFmtId="10" fontId="119" fillId="51" borderId="60" xfId="1" applyNumberFormat="1" applyFont="1" applyFill="1" applyBorder="1" applyAlignment="1"/>
    <xf numFmtId="0" fontId="148" fillId="0" borderId="0" xfId="7" applyFont="1" applyAlignment="1"/>
    <xf numFmtId="165" fontId="16" fillId="15" borderId="15" xfId="1" applyFont="1" applyFill="1" applyBorder="1" applyAlignment="1">
      <alignment wrapText="1"/>
    </xf>
    <xf numFmtId="165" fontId="16" fillId="15" borderId="17" xfId="1" applyFont="1" applyFill="1" applyBorder="1" applyAlignment="1">
      <alignment wrapText="1"/>
    </xf>
    <xf numFmtId="165" fontId="16" fillId="15" borderId="16" xfId="1" applyFont="1" applyFill="1" applyBorder="1" applyAlignment="1">
      <alignment wrapText="1"/>
    </xf>
    <xf numFmtId="165" fontId="20" fillId="7" borderId="11" xfId="1" applyFont="1" applyFill="1" applyBorder="1" applyAlignment="1">
      <alignment wrapText="1"/>
    </xf>
    <xf numFmtId="165" fontId="20" fillId="7" borderId="10" xfId="1" applyFont="1" applyFill="1" applyBorder="1" applyAlignment="1">
      <alignment wrapText="1"/>
    </xf>
    <xf numFmtId="165" fontId="20" fillId="7" borderId="9" xfId="1" applyFont="1" applyFill="1" applyBorder="1" applyAlignment="1">
      <alignment wrapText="1"/>
    </xf>
    <xf numFmtId="165" fontId="16" fillId="9" borderId="11" xfId="1" applyFont="1" applyFill="1" applyBorder="1" applyAlignment="1">
      <alignment wrapText="1"/>
    </xf>
    <xf numFmtId="165" fontId="16" fillId="9" borderId="10" xfId="1" applyFont="1" applyFill="1" applyBorder="1" applyAlignment="1">
      <alignment wrapText="1"/>
    </xf>
    <xf numFmtId="165" fontId="16" fillId="9" borderId="9" xfId="1" applyFont="1" applyFill="1" applyBorder="1" applyAlignment="1">
      <alignment wrapText="1"/>
    </xf>
    <xf numFmtId="165" fontId="11" fillId="0" borderId="11" xfId="1" applyFont="1" applyBorder="1"/>
    <xf numFmtId="165" fontId="11" fillId="0" borderId="9" xfId="1" applyFont="1" applyBorder="1"/>
    <xf numFmtId="0" fontId="147" fillId="83" borderId="11" xfId="7" applyFont="1" applyFill="1" applyBorder="1" applyAlignment="1"/>
    <xf numFmtId="0" fontId="147" fillId="83" borderId="9" xfId="7" applyFont="1" applyFill="1" applyBorder="1"/>
    <xf numFmtId="0" fontId="147" fillId="83" borderId="10" xfId="7" applyFont="1" applyFill="1" applyBorder="1"/>
    <xf numFmtId="0" fontId="16" fillId="82" borderId="10" xfId="7" applyFont="1" applyFill="1" applyBorder="1" applyAlignment="1">
      <alignment wrapText="1"/>
    </xf>
    <xf numFmtId="0" fontId="109" fillId="83" borderId="11" xfId="7" applyFont="1" applyFill="1" applyBorder="1" applyAlignment="1"/>
    <xf numFmtId="0" fontId="109" fillId="83" borderId="10" xfId="7" applyFont="1" applyFill="1" applyBorder="1" applyAlignment="1"/>
    <xf numFmtId="0" fontId="119" fillId="51" borderId="60" xfId="1" applyNumberFormat="1" applyFont="1" applyFill="1" applyBorder="1" applyAlignment="1"/>
    <xf numFmtId="0" fontId="0" fillId="0" borderId="0" xfId="0"/>
    <xf numFmtId="165" fontId="11" fillId="0" borderId="10" xfId="1" applyFont="1" applyBorder="1"/>
    <xf numFmtId="9" fontId="0" fillId="0" borderId="0" xfId="2" applyFont="1"/>
    <xf numFmtId="165" fontId="0" fillId="0" borderId="0" xfId="1" applyFont="1"/>
    <xf numFmtId="0" fontId="149" fillId="0" borderId="0" xfId="0" applyFont="1"/>
    <xf numFmtId="43" fontId="14" fillId="0" borderId="0" xfId="7" applyNumberFormat="1" applyFont="1" applyAlignment="1"/>
    <xf numFmtId="0" fontId="11" fillId="87" borderId="10" xfId="7" applyFont="1" applyFill="1" applyBorder="1" applyAlignment="1">
      <alignment wrapText="1"/>
    </xf>
    <xf numFmtId="0" fontId="11" fillId="87" borderId="10" xfId="7" applyFont="1" applyFill="1" applyBorder="1" applyAlignment="1"/>
    <xf numFmtId="165" fontId="11" fillId="88" borderId="10" xfId="1" applyFont="1" applyFill="1" applyBorder="1"/>
    <xf numFmtId="165" fontId="11" fillId="88" borderId="9" xfId="1" applyFont="1" applyFill="1" applyBorder="1"/>
    <xf numFmtId="0" fontId="17" fillId="0" borderId="10" xfId="7" applyFont="1" applyBorder="1"/>
    <xf numFmtId="0" fontId="20" fillId="89" borderId="10" xfId="7" applyFont="1" applyFill="1" applyBorder="1" applyAlignment="1">
      <alignment wrapText="1"/>
    </xf>
    <xf numFmtId="0" fontId="0" fillId="0" borderId="12" xfId="0" applyBorder="1" applyAlignment="1">
      <alignment horizontal="center"/>
    </xf>
    <xf numFmtId="0" fontId="0" fillId="0" borderId="14" xfId="0" applyBorder="1" applyAlignment="1">
      <alignment horizontal="center"/>
    </xf>
    <xf numFmtId="0" fontId="0" fillId="0" borderId="0" xfId="0" applyFont="1"/>
    <xf numFmtId="165" fontId="5" fillId="0" borderId="11" xfId="1" applyFont="1" applyBorder="1" applyAlignment="1">
      <alignment horizontal="center" vertical="center"/>
    </xf>
    <xf numFmtId="0" fontId="51" fillId="0" borderId="0" xfId="0" applyFont="1"/>
    <xf numFmtId="0" fontId="51" fillId="0" borderId="0" xfId="0" applyFont="1" applyAlignment="1">
      <alignment wrapText="1"/>
    </xf>
    <xf numFmtId="0" fontId="9" fillId="0" borderId="12" xfId="0" applyFont="1" applyBorder="1"/>
    <xf numFmtId="0" fontId="0" fillId="0" borderId="12" xfId="0" applyBorder="1" applyAlignment="1">
      <alignment horizontal="left" indent="1"/>
    </xf>
    <xf numFmtId="0" fontId="9" fillId="0" borderId="14" xfId="0" applyFont="1" applyBorder="1"/>
    <xf numFmtId="165" fontId="149" fillId="0" borderId="0" xfId="1" applyFont="1"/>
    <xf numFmtId="165" fontId="11" fillId="0" borderId="10" xfId="1" applyFont="1" applyFill="1" applyBorder="1"/>
    <xf numFmtId="165" fontId="14" fillId="0" borderId="0" xfId="1" applyFont="1" applyAlignment="1"/>
    <xf numFmtId="165" fontId="9" fillId="0" borderId="0" xfId="1" applyFont="1" applyAlignment="1">
      <alignment horizontal="center"/>
    </xf>
    <xf numFmtId="3" fontId="11" fillId="0" borderId="0" xfId="7" applyNumberFormat="1" applyFont="1" applyAlignment="1"/>
    <xf numFmtId="165" fontId="9" fillId="0" borderId="69" xfId="1" applyFont="1" applyBorder="1"/>
    <xf numFmtId="0" fontId="9" fillId="0" borderId="88" xfId="0" applyFont="1" applyFill="1" applyBorder="1"/>
    <xf numFmtId="165" fontId="14" fillId="0" borderId="0" xfId="7" applyNumberFormat="1" applyFont="1" applyAlignment="1"/>
    <xf numFmtId="165" fontId="11" fillId="0" borderId="0" xfId="1" applyFont="1" applyAlignment="1"/>
    <xf numFmtId="165" fontId="17" fillId="0" borderId="0" xfId="1" applyFont="1"/>
    <xf numFmtId="165" fontId="14" fillId="0" borderId="0" xfId="1" applyFont="1"/>
    <xf numFmtId="0" fontId="14" fillId="0" borderId="0" xfId="7" applyFont="1" applyAlignment="1">
      <alignment horizontal="center"/>
    </xf>
    <xf numFmtId="0" fontId="14" fillId="0" borderId="0" xfId="7" applyFont="1" applyFill="1" applyAlignment="1"/>
    <xf numFmtId="0" fontId="27" fillId="93" borderId="0" xfId="7" applyFont="1" applyFill="1" applyAlignment="1"/>
    <xf numFmtId="0" fontId="14" fillId="93" borderId="0" xfId="7" applyFont="1" applyFill="1" applyAlignment="1"/>
    <xf numFmtId="165" fontId="14" fillId="93" borderId="0" xfId="7" applyNumberFormat="1" applyFont="1" applyFill="1" applyAlignment="1"/>
    <xf numFmtId="165" fontId="27" fillId="0" borderId="0" xfId="7" applyNumberFormat="1" applyFont="1" applyAlignment="1"/>
    <xf numFmtId="165" fontId="27" fillId="0" borderId="0" xfId="1" applyFont="1" applyAlignment="1"/>
    <xf numFmtId="0" fontId="152" fillId="0" borderId="0" xfId="7" applyFont="1" applyAlignment="1">
      <alignment horizontal="right"/>
    </xf>
    <xf numFmtId="165" fontId="14" fillId="93" borderId="0" xfId="1" applyFont="1" applyFill="1" applyAlignment="1"/>
    <xf numFmtId="0" fontId="27" fillId="6" borderId="0" xfId="7" applyFont="1" applyFill="1" applyAlignment="1"/>
    <xf numFmtId="165" fontId="60" fillId="0" borderId="0" xfId="1" applyFont="1"/>
    <xf numFmtId="0" fontId="153" fillId="0" borderId="0" xfId="0" applyFont="1"/>
    <xf numFmtId="0" fontId="23" fillId="0" borderId="0" xfId="7" applyFont="1" applyFill="1"/>
    <xf numFmtId="0" fontId="16" fillId="0" borderId="0" xfId="7" applyFont="1" applyFill="1"/>
    <xf numFmtId="0" fontId="11" fillId="0" borderId="0" xfId="7" applyFont="1" applyFill="1"/>
    <xf numFmtId="0" fontId="17" fillId="0" borderId="0" xfId="7" applyFont="1" applyFill="1"/>
    <xf numFmtId="0" fontId="14" fillId="0" borderId="0" xfId="7" applyFont="1" applyFill="1"/>
    <xf numFmtId="0" fontId="14" fillId="0" borderId="0" xfId="7" applyFont="1" applyAlignment="1">
      <alignment horizontal="center"/>
    </xf>
    <xf numFmtId="165" fontId="11" fillId="5" borderId="0" xfId="1" applyFont="1" applyFill="1" applyAlignment="1"/>
    <xf numFmtId="0" fontId="27" fillId="17" borderId="0" xfId="7" applyFont="1" applyFill="1" applyAlignment="1"/>
    <xf numFmtId="165" fontId="13" fillId="17" borderId="0" xfId="7" applyNumberFormat="1" applyFill="1"/>
    <xf numFmtId="165" fontId="55" fillId="17" borderId="0" xfId="7" applyNumberFormat="1" applyFont="1" applyFill="1"/>
    <xf numFmtId="0" fontId="3" fillId="0" borderId="0" xfId="7" applyFont="1" applyFill="1"/>
    <xf numFmtId="165" fontId="9" fillId="0" borderId="0" xfId="1" applyFont="1"/>
    <xf numFmtId="0" fontId="147" fillId="0" borderId="0" xfId="0" applyFont="1"/>
    <xf numFmtId="0" fontId="154" fillId="0" borderId="84" xfId="0" applyFont="1" applyBorder="1"/>
    <xf numFmtId="0" fontId="154" fillId="0" borderId="81" xfId="0" applyFont="1" applyBorder="1"/>
    <xf numFmtId="0" fontId="154" fillId="0" borderId="0" xfId="0" applyFont="1"/>
    <xf numFmtId="0" fontId="155" fillId="0" borderId="0" xfId="0" applyFont="1"/>
    <xf numFmtId="165" fontId="51" fillId="0" borderId="0" xfId="1" applyFont="1"/>
    <xf numFmtId="0" fontId="51" fillId="0" borderId="0" xfId="0" applyFont="1" applyAlignment="1">
      <alignment horizontal="left" wrapText="1"/>
    </xf>
    <xf numFmtId="0" fontId="155" fillId="83" borderId="0" xfId="0" applyFont="1" applyFill="1"/>
    <xf numFmtId="0" fontId="51" fillId="83" borderId="0" xfId="0" applyFont="1" applyFill="1"/>
    <xf numFmtId="0" fontId="51" fillId="0" borderId="0" xfId="0" applyFont="1" applyBorder="1"/>
    <xf numFmtId="165" fontId="51" fillId="0" borderId="0" xfId="1" applyFont="1" applyBorder="1"/>
    <xf numFmtId="165" fontId="159" fillId="0" borderId="0" xfId="0" applyNumberFormat="1" applyFont="1"/>
    <xf numFmtId="9" fontId="162" fillId="0" borderId="0" xfId="2" applyFont="1" applyAlignment="1">
      <alignment horizontal="left"/>
    </xf>
    <xf numFmtId="0" fontId="162" fillId="0" borderId="0" xfId="0" applyFont="1"/>
    <xf numFmtId="9" fontId="155" fillId="83" borderId="89" xfId="2" applyNumberFormat="1" applyFont="1" applyFill="1" applyBorder="1"/>
    <xf numFmtId="0" fontId="155" fillId="83" borderId="90" xfId="0" applyFont="1" applyFill="1" applyBorder="1"/>
    <xf numFmtId="0" fontId="51" fillId="0" borderId="89" xfId="2" applyNumberFormat="1" applyFont="1" applyBorder="1"/>
    <xf numFmtId="0" fontId="155" fillId="0" borderId="90" xfId="2" applyNumberFormat="1" applyFont="1" applyBorder="1"/>
    <xf numFmtId="165" fontId="51" fillId="95" borderId="89" xfId="2" applyNumberFormat="1" applyFont="1" applyFill="1" applyBorder="1"/>
    <xf numFmtId="165" fontId="51" fillId="95" borderId="90" xfId="2" applyNumberFormat="1" applyFont="1" applyFill="1" applyBorder="1"/>
    <xf numFmtId="165" fontId="51" fillId="0" borderId="89" xfId="2" applyNumberFormat="1" applyFont="1" applyBorder="1"/>
    <xf numFmtId="165" fontId="51" fillId="0" borderId="90" xfId="2" applyNumberFormat="1" applyFont="1" applyBorder="1"/>
    <xf numFmtId="165" fontId="11" fillId="0" borderId="0" xfId="7" applyNumberFormat="1" applyFont="1" applyAlignment="1"/>
    <xf numFmtId="0" fontId="9" fillId="10" borderId="0" xfId="0" applyFont="1" applyFill="1"/>
    <xf numFmtId="0" fontId="0" fillId="10" borderId="0" xfId="0" applyFont="1" applyFill="1"/>
    <xf numFmtId="0" fontId="0" fillId="0" borderId="0" xfId="0" applyFont="1" applyAlignment="1">
      <alignment wrapText="1"/>
    </xf>
    <xf numFmtId="0" fontId="166" fillId="0" borderId="0" xfId="0" applyFont="1"/>
    <xf numFmtId="165" fontId="167" fillId="0" borderId="0" xfId="1" applyFont="1"/>
    <xf numFmtId="165" fontId="27" fillId="0" borderId="0" xfId="1" applyFont="1"/>
    <xf numFmtId="0" fontId="14" fillId="0" borderId="0" xfId="0" applyFont="1"/>
    <xf numFmtId="0" fontId="157" fillId="83" borderId="0" xfId="0" applyFont="1" applyFill="1" applyAlignment="1"/>
    <xf numFmtId="0" fontId="51" fillId="0" borderId="60" xfId="0" applyFont="1" applyBorder="1" applyAlignment="1"/>
    <xf numFmtId="0" fontId="51" fillId="0" borderId="41" xfId="0" applyFont="1" applyBorder="1" applyAlignment="1"/>
    <xf numFmtId="165" fontId="17" fillId="0" borderId="0" xfId="7" applyNumberFormat="1" applyFont="1" applyAlignment="1"/>
    <xf numFmtId="165" fontId="13" fillId="0" borderId="0" xfId="7" applyNumberFormat="1" applyFill="1"/>
    <xf numFmtId="165" fontId="11" fillId="8" borderId="0" xfId="1" applyFont="1" applyFill="1" applyAlignment="1"/>
    <xf numFmtId="165" fontId="22" fillId="8" borderId="0" xfId="1" applyFont="1" applyFill="1" applyAlignment="1"/>
    <xf numFmtId="0" fontId="169" fillId="8" borderId="0" xfId="0" applyFont="1" applyFill="1"/>
    <xf numFmtId="0" fontId="56" fillId="8" borderId="0" xfId="0" applyFont="1" applyFill="1"/>
    <xf numFmtId="0" fontId="170" fillId="0" borderId="0" xfId="0" applyFont="1"/>
    <xf numFmtId="165" fontId="0" fillId="0" borderId="0" xfId="0" applyNumberFormat="1" applyFill="1"/>
    <xf numFmtId="0" fontId="157" fillId="10" borderId="0" xfId="0" applyFont="1" applyFill="1" applyAlignment="1"/>
    <xf numFmtId="0" fontId="51" fillId="0" borderId="0" xfId="0" applyFont="1" applyFill="1"/>
    <xf numFmtId="9" fontId="171" fillId="0" borderId="0" xfId="2" applyFont="1" applyFill="1"/>
    <xf numFmtId="9" fontId="171" fillId="0" borderId="0" xfId="2" applyFont="1"/>
    <xf numFmtId="183" fontId="0" fillId="0" borderId="0" xfId="0" applyNumberFormat="1" applyFill="1" applyAlignment="1">
      <alignment horizontal="right"/>
    </xf>
    <xf numFmtId="0" fontId="116" fillId="0" borderId="0" xfId="0" applyFont="1" applyBorder="1"/>
    <xf numFmtId="165" fontId="116" fillId="0" borderId="0" xfId="1" applyFont="1" applyBorder="1"/>
    <xf numFmtId="170" fontId="0" fillId="0" borderId="0" xfId="0" applyNumberFormat="1"/>
    <xf numFmtId="184" fontId="0" fillId="0" borderId="0" xfId="0" applyNumberFormat="1"/>
    <xf numFmtId="169" fontId="20" fillId="7" borderId="9" xfId="1" applyNumberFormat="1" applyFont="1" applyFill="1" applyBorder="1" applyAlignment="1">
      <alignment wrapText="1"/>
    </xf>
    <xf numFmtId="169" fontId="20" fillId="7" borderId="10" xfId="1" applyNumberFormat="1" applyFont="1" applyFill="1" applyBorder="1" applyAlignment="1">
      <alignment wrapText="1"/>
    </xf>
    <xf numFmtId="169" fontId="20" fillId="7" borderId="11" xfId="1" applyNumberFormat="1" applyFont="1" applyFill="1" applyBorder="1" applyAlignment="1">
      <alignment wrapText="1"/>
    </xf>
    <xf numFmtId="169" fontId="16" fillId="9" borderId="9" xfId="1" applyNumberFormat="1" applyFont="1" applyFill="1" applyBorder="1" applyAlignment="1">
      <alignment wrapText="1"/>
    </xf>
    <xf numFmtId="169" fontId="16" fillId="9" borderId="10" xfId="1" applyNumberFormat="1" applyFont="1" applyFill="1" applyBorder="1" applyAlignment="1">
      <alignment wrapText="1"/>
    </xf>
    <xf numFmtId="169" fontId="16" fillId="9" borderId="11" xfId="1" applyNumberFormat="1" applyFont="1" applyFill="1" applyBorder="1" applyAlignment="1">
      <alignment wrapText="1"/>
    </xf>
    <xf numFmtId="169" fontId="11" fillId="0" borderId="9" xfId="1" applyNumberFormat="1" applyFont="1" applyBorder="1"/>
    <xf numFmtId="169" fontId="11" fillId="0" borderId="10" xfId="1" applyNumberFormat="1" applyFont="1" applyBorder="1"/>
    <xf numFmtId="169" fontId="11" fillId="0" borderId="11" xfId="1" applyNumberFormat="1" applyFont="1" applyBorder="1"/>
    <xf numFmtId="169" fontId="14" fillId="0" borderId="0" xfId="7" applyNumberFormat="1" applyFont="1" applyAlignment="1"/>
    <xf numFmtId="169" fontId="17" fillId="0" borderId="10" xfId="7" applyNumberFormat="1" applyFont="1" applyBorder="1" applyAlignment="1"/>
    <xf numFmtId="169" fontId="11" fillId="0" borderId="10" xfId="0" applyNumberFormat="1" applyFont="1" applyBorder="1"/>
    <xf numFmtId="169" fontId="60" fillId="0" borderId="0" xfId="7" applyNumberFormat="1" applyFont="1" applyAlignment="1"/>
    <xf numFmtId="169" fontId="60" fillId="0" borderId="0" xfId="1" applyNumberFormat="1" applyFont="1" applyAlignment="1"/>
    <xf numFmtId="169" fontId="11" fillId="0" borderId="0" xfId="7" applyNumberFormat="1" applyFont="1" applyAlignment="1"/>
    <xf numFmtId="169" fontId="17" fillId="0" borderId="11" xfId="1" applyNumberFormat="1" applyFont="1" applyBorder="1"/>
    <xf numFmtId="169" fontId="60" fillId="0" borderId="0" xfId="7" applyNumberFormat="1" applyFont="1"/>
    <xf numFmtId="0" fontId="3" fillId="0" borderId="0" xfId="9137" applyFont="1"/>
    <xf numFmtId="0" fontId="172" fillId="0" borderId="0" xfId="9137" applyFont="1"/>
    <xf numFmtId="0" fontId="55" fillId="0" borderId="0" xfId="9137" applyFont="1"/>
    <xf numFmtId="169" fontId="0" fillId="0" borderId="0" xfId="9138" applyNumberFormat="1" applyFont="1"/>
    <xf numFmtId="0" fontId="3" fillId="0" borderId="0" xfId="9137" applyFont="1" applyAlignment="1">
      <alignment horizontal="left" indent="1"/>
    </xf>
    <xf numFmtId="0" fontId="3" fillId="0" borderId="10" xfId="9137" applyFont="1" applyBorder="1"/>
    <xf numFmtId="3" fontId="3" fillId="0" borderId="10" xfId="9137" applyNumberFormat="1" applyBorder="1" applyAlignment="1">
      <alignment horizontal="right"/>
    </xf>
    <xf numFmtId="169" fontId="55" fillId="0" borderId="0" xfId="9138" applyNumberFormat="1" applyFont="1"/>
    <xf numFmtId="169" fontId="172" fillId="0" borderId="0" xfId="9138" applyNumberFormat="1" applyFont="1"/>
    <xf numFmtId="3" fontId="3" fillId="0" borderId="0" xfId="9137" applyNumberFormat="1" applyFont="1"/>
    <xf numFmtId="0" fontId="170" fillId="0" borderId="0" xfId="9137" applyFont="1" applyAlignment="1">
      <alignment horizontal="left" indent="1"/>
    </xf>
    <xf numFmtId="9" fontId="3" fillId="0" borderId="0" xfId="9137" applyNumberFormat="1" applyFont="1"/>
    <xf numFmtId="0" fontId="55" fillId="0" borderId="3" xfId="11"/>
    <xf numFmtId="169" fontId="55" fillId="0" borderId="3" xfId="9138" applyNumberFormat="1" applyFont="1" applyBorder="1"/>
    <xf numFmtId="14" fontId="11" fillId="91" borderId="9" xfId="7" quotePrefix="1" applyNumberFormat="1" applyFont="1" applyFill="1" applyBorder="1" applyAlignment="1">
      <alignment horizontal="center"/>
    </xf>
    <xf numFmtId="0" fontId="173" fillId="0" borderId="0" xfId="9139" applyFont="1" applyAlignment="1"/>
    <xf numFmtId="0" fontId="174" fillId="0" borderId="0" xfId="9139" applyFont="1" applyAlignment="1"/>
    <xf numFmtId="0" fontId="175" fillId="0" borderId="0" xfId="9139" applyFont="1" applyAlignment="1"/>
    <xf numFmtId="0" fontId="176" fillId="0" borderId="0" xfId="9139" applyFont="1" applyAlignment="1"/>
    <xf numFmtId="0" fontId="177" fillId="100" borderId="0" xfId="9139" applyFont="1" applyFill="1" applyAlignment="1"/>
    <xf numFmtId="3" fontId="173" fillId="0" borderId="0" xfId="9139" applyNumberFormat="1" applyFont="1" applyAlignment="1"/>
    <xf numFmtId="9" fontId="174" fillId="0" borderId="0" xfId="9140" applyFont="1" applyAlignment="1"/>
    <xf numFmtId="1" fontId="174" fillId="0" borderId="0" xfId="9139" applyNumberFormat="1" applyFont="1" applyAlignment="1"/>
    <xf numFmtId="9" fontId="176" fillId="0" borderId="0" xfId="9140" applyFont="1" applyAlignment="1"/>
    <xf numFmtId="3" fontId="173" fillId="13" borderId="0" xfId="9139" applyNumberFormat="1" applyFont="1" applyFill="1" applyAlignment="1"/>
    <xf numFmtId="0" fontId="178" fillId="0" borderId="0" xfId="9139" applyFont="1" applyAlignment="1"/>
    <xf numFmtId="0" fontId="178" fillId="0" borderId="0" xfId="9139" applyFont="1"/>
    <xf numFmtId="1" fontId="178" fillId="0" borderId="0" xfId="9139" applyNumberFormat="1" applyFont="1"/>
    <xf numFmtId="0" fontId="177" fillId="0" borderId="0" xfId="9139" applyFont="1" applyAlignment="1"/>
    <xf numFmtId="9" fontId="179" fillId="0" borderId="0" xfId="9140" applyFont="1"/>
    <xf numFmtId="0" fontId="179" fillId="0" borderId="0" xfId="9139" applyFont="1"/>
    <xf numFmtId="0" fontId="174" fillId="101" borderId="0" xfId="9139" applyFont="1" applyFill="1" applyAlignment="1"/>
    <xf numFmtId="0" fontId="179" fillId="0" borderId="0" xfId="9139" applyFont="1" applyAlignment="1"/>
    <xf numFmtId="0" fontId="180" fillId="0" borderId="0" xfId="9139" applyFont="1" applyAlignment="1"/>
    <xf numFmtId="1" fontId="173" fillId="0" borderId="0" xfId="9139" applyNumberFormat="1" applyFont="1" applyAlignment="1"/>
    <xf numFmtId="165" fontId="0" fillId="0" borderId="0" xfId="9141" applyNumberFormat="1" applyFont="1" applyAlignment="1"/>
    <xf numFmtId="9" fontId="0" fillId="0" borderId="0" xfId="9140" applyFont="1" applyAlignment="1"/>
    <xf numFmtId="0" fontId="177" fillId="102" borderId="0" xfId="9139" applyFont="1" applyFill="1" applyAlignment="1"/>
    <xf numFmtId="0" fontId="180" fillId="102" borderId="0" xfId="9139" applyFont="1" applyFill="1" applyAlignment="1"/>
    <xf numFmtId="165" fontId="180" fillId="102" borderId="0" xfId="9141" applyNumberFormat="1" applyFont="1" applyFill="1" applyAlignment="1"/>
    <xf numFmtId="0" fontId="180" fillId="81" borderId="0" xfId="9139" applyFont="1" applyFill="1" applyAlignment="1"/>
    <xf numFmtId="165" fontId="173" fillId="0" borderId="0" xfId="9139" applyNumberFormat="1" applyFont="1" applyAlignment="1"/>
    <xf numFmtId="0" fontId="0" fillId="0" borderId="0" xfId="0"/>
    <xf numFmtId="0" fontId="181" fillId="0" borderId="0" xfId="0" applyFont="1"/>
    <xf numFmtId="0" fontId="181" fillId="10" borderId="0" xfId="0" applyFont="1" applyFill="1" applyAlignment="1">
      <alignment horizontal="left"/>
    </xf>
    <xf numFmtId="0" fontId="154" fillId="11" borderId="86" xfId="0" applyFont="1" applyFill="1" applyBorder="1" applyAlignment="1">
      <alignment vertical="center" wrapText="1"/>
    </xf>
    <xf numFmtId="169" fontId="154" fillId="11" borderId="87" xfId="1" applyNumberFormat="1" applyFont="1" applyFill="1" applyBorder="1" applyAlignment="1">
      <alignment vertical="center"/>
    </xf>
    <xf numFmtId="0" fontId="154" fillId="0" borderId="85" xfId="0" applyFont="1" applyBorder="1" applyAlignment="1">
      <alignment wrapText="1"/>
    </xf>
    <xf numFmtId="169" fontId="181" fillId="0" borderId="67" xfId="1" applyNumberFormat="1" applyFont="1" applyBorder="1"/>
    <xf numFmtId="0" fontId="181" fillId="0" borderId="9" xfId="0" applyFont="1" applyBorder="1" applyAlignment="1">
      <alignment horizontal="left" wrapText="1" indent="1"/>
    </xf>
    <xf numFmtId="169" fontId="181" fillId="0" borderId="10" xfId="1" applyNumberFormat="1" applyFont="1" applyBorder="1"/>
    <xf numFmtId="49" fontId="182" fillId="90" borderId="82" xfId="0" applyNumberFormat="1" applyFont="1" applyFill="1" applyBorder="1" applyAlignment="1">
      <alignment horizontal="center" vertical="center" wrapText="1"/>
    </xf>
    <xf numFmtId="0" fontId="183" fillId="0" borderId="9" xfId="0" applyFont="1" applyBorder="1" applyAlignment="1">
      <alignment horizontal="left" wrapText="1" indent="1"/>
    </xf>
    <xf numFmtId="169" fontId="183" fillId="0" borderId="10" xfId="1" applyNumberFormat="1" applyFont="1" applyBorder="1"/>
    <xf numFmtId="0" fontId="154" fillId="0" borderId="9" xfId="0" applyFont="1" applyBorder="1" applyAlignment="1">
      <alignment wrapText="1"/>
    </xf>
    <xf numFmtId="0" fontId="181" fillId="0" borderId="0" xfId="0" applyFont="1" applyBorder="1"/>
    <xf numFmtId="0" fontId="181" fillId="0" borderId="16" xfId="0" applyFont="1" applyBorder="1" applyAlignment="1">
      <alignment wrapText="1"/>
    </xf>
    <xf numFmtId="169" fontId="181" fillId="0" borderId="17" xfId="1" applyNumberFormat="1" applyFont="1" applyBorder="1"/>
    <xf numFmtId="168" fontId="109" fillId="90" borderId="82" xfId="0" applyNumberFormat="1" applyFont="1" applyFill="1" applyBorder="1" applyAlignment="1">
      <alignment horizontal="center" vertical="center" wrapText="1"/>
    </xf>
    <xf numFmtId="0" fontId="184" fillId="90" borderId="82" xfId="0" applyFont="1" applyFill="1" applyBorder="1" applyAlignment="1">
      <alignment vertical="center" wrapText="1"/>
    </xf>
    <xf numFmtId="168" fontId="109" fillId="90" borderId="83" xfId="0" applyNumberFormat="1" applyFont="1" applyFill="1" applyBorder="1" applyAlignment="1">
      <alignment horizontal="center" vertical="center" wrapText="1"/>
    </xf>
    <xf numFmtId="0" fontId="3" fillId="0" borderId="0" xfId="9137"/>
    <xf numFmtId="185" fontId="3" fillId="0" borderId="0" xfId="9137" applyNumberFormat="1"/>
    <xf numFmtId="0" fontId="185" fillId="8" borderId="0" xfId="9137" applyFont="1" applyFill="1"/>
    <xf numFmtId="0" fontId="185" fillId="7" borderId="0" xfId="4050" applyFont="1" applyFill="1" applyBorder="1" applyAlignment="1">
      <alignment wrapText="1"/>
    </xf>
    <xf numFmtId="165" fontId="186" fillId="8" borderId="0" xfId="9138" applyFont="1" applyFill="1"/>
    <xf numFmtId="0" fontId="122" fillId="0" borderId="0" xfId="9137" applyFont="1" applyAlignment="1">
      <alignment horizontal="right" indent="1"/>
    </xf>
    <xf numFmtId="0" fontId="122" fillId="0" borderId="0" xfId="9137" applyFont="1" applyAlignment="1">
      <alignment horizontal="center" wrapText="1"/>
    </xf>
    <xf numFmtId="165" fontId="122" fillId="0" borderId="0" xfId="9138" applyFont="1"/>
    <xf numFmtId="0" fontId="187" fillId="0" borderId="0" xfId="9137" applyFont="1"/>
    <xf numFmtId="0" fontId="185" fillId="0" borderId="1" xfId="3" applyFont="1"/>
    <xf numFmtId="0" fontId="188" fillId="0" borderId="0" xfId="0" applyFont="1" applyAlignment="1">
      <alignment horizontal="left"/>
    </xf>
    <xf numFmtId="0" fontId="188" fillId="0" borderId="0" xfId="0" applyFont="1" applyAlignment="1">
      <alignment wrapText="1"/>
    </xf>
    <xf numFmtId="0" fontId="188" fillId="0" borderId="0" xfId="0" applyFont="1"/>
    <xf numFmtId="0" fontId="188" fillId="0" borderId="0" xfId="0" applyFont="1" applyAlignment="1">
      <alignment horizontal="center"/>
    </xf>
    <xf numFmtId="169" fontId="188" fillId="0" borderId="0" xfId="1" applyNumberFormat="1" applyFont="1"/>
    <xf numFmtId="0" fontId="147" fillId="11" borderId="0" xfId="0" applyFont="1" applyFill="1" applyAlignment="1">
      <alignment horizontal="left"/>
    </xf>
    <xf numFmtId="0" fontId="147" fillId="11" borderId="0" xfId="0" applyFont="1" applyFill="1" applyAlignment="1">
      <alignment wrapText="1"/>
    </xf>
    <xf numFmtId="169" fontId="147" fillId="11" borderId="0" xfId="1" applyNumberFormat="1" applyFont="1" applyFill="1"/>
    <xf numFmtId="0" fontId="147" fillId="103" borderId="0" xfId="0" applyFont="1" applyFill="1" applyAlignment="1">
      <alignment horizontal="left"/>
    </xf>
    <xf numFmtId="0" fontId="147" fillId="103" borderId="0" xfId="0" applyFont="1" applyFill="1" applyAlignment="1">
      <alignment wrapText="1"/>
    </xf>
    <xf numFmtId="169" fontId="147" fillId="103" borderId="0" xfId="1" applyNumberFormat="1" applyFont="1" applyFill="1"/>
    <xf numFmtId="0" fontId="185" fillId="8" borderId="0" xfId="0" applyFont="1" applyFill="1" applyAlignment="1">
      <alignment horizontal="left"/>
    </xf>
    <xf numFmtId="0" fontId="185" fillId="8" borderId="0" xfId="0" applyFont="1" applyFill="1" applyAlignment="1">
      <alignment wrapText="1"/>
    </xf>
    <xf numFmtId="169" fontId="185" fillId="8" borderId="0" xfId="1" applyNumberFormat="1" applyFont="1" applyFill="1"/>
    <xf numFmtId="0" fontId="189" fillId="0" borderId="0" xfId="7" applyFont="1" applyAlignment="1">
      <alignment horizontal="right"/>
    </xf>
    <xf numFmtId="0" fontId="190" fillId="0" borderId="10" xfId="7" applyFont="1" applyBorder="1" applyAlignment="1">
      <alignment horizontal="right" wrapText="1"/>
    </xf>
    <xf numFmtId="165" fontId="188" fillId="0" borderId="89" xfId="1" applyNumberFormat="1" applyFont="1" applyBorder="1"/>
    <xf numFmtId="165" fontId="188" fillId="0" borderId="90" xfId="1" applyNumberFormat="1" applyFont="1" applyBorder="1"/>
    <xf numFmtId="0" fontId="147" fillId="0" borderId="10" xfId="7" applyFont="1" applyBorder="1" applyAlignment="1">
      <alignment wrapText="1"/>
    </xf>
    <xf numFmtId="0" fontId="188" fillId="0" borderId="10" xfId="7" applyFont="1" applyBorder="1" applyAlignment="1"/>
    <xf numFmtId="169" fontId="188" fillId="0" borderId="10" xfId="8" applyNumberFormat="1" applyFont="1" applyBorder="1"/>
    <xf numFmtId="0" fontId="191" fillId="0" borderId="0" xfId="0" applyFont="1"/>
    <xf numFmtId="0" fontId="147" fillId="0" borderId="78" xfId="7" applyFont="1" applyBorder="1" applyAlignment="1">
      <alignment wrapText="1"/>
    </xf>
    <xf numFmtId="0" fontId="147" fillId="0" borderId="67" xfId="7" applyFont="1" applyBorder="1" applyAlignment="1">
      <alignment wrapText="1"/>
    </xf>
    <xf numFmtId="0" fontId="188" fillId="0" borderId="67" xfId="0" applyFont="1" applyBorder="1"/>
    <xf numFmtId="0" fontId="188" fillId="0" borderId="79" xfId="0" applyFont="1" applyBorder="1"/>
    <xf numFmtId="0" fontId="188" fillId="0" borderId="59" xfId="7" applyFont="1" applyBorder="1" applyAlignment="1"/>
    <xf numFmtId="165" fontId="188" fillId="0" borderId="0" xfId="1" applyFont="1"/>
    <xf numFmtId="165" fontId="188" fillId="0" borderId="89" xfId="1" applyFont="1" applyBorder="1"/>
    <xf numFmtId="165" fontId="188" fillId="0" borderId="10" xfId="1" applyFont="1" applyBorder="1"/>
    <xf numFmtId="9" fontId="188" fillId="0" borderId="60" xfId="2" applyFont="1" applyBorder="1"/>
    <xf numFmtId="165" fontId="188" fillId="13" borderId="0" xfId="1" applyFont="1" applyFill="1"/>
    <xf numFmtId="9" fontId="188" fillId="0" borderId="0" xfId="2" applyFont="1"/>
    <xf numFmtId="165" fontId="188" fillId="0" borderId="0" xfId="0" applyNumberFormat="1" applyFont="1"/>
    <xf numFmtId="0" fontId="188" fillId="0" borderId="80" xfId="7" applyFont="1" applyBorder="1" applyAlignment="1"/>
    <xf numFmtId="165" fontId="188" fillId="0" borderId="90" xfId="1" applyFont="1" applyBorder="1"/>
    <xf numFmtId="9" fontId="188" fillId="0" borderId="62" xfId="2" applyFont="1" applyBorder="1"/>
    <xf numFmtId="0" fontId="188" fillId="0" borderId="66" xfId="7" applyFont="1" applyFill="1" applyBorder="1"/>
    <xf numFmtId="165" fontId="147" fillId="0" borderId="10" xfId="1" applyFont="1" applyFill="1" applyBorder="1"/>
    <xf numFmtId="165" fontId="147" fillId="0" borderId="10" xfId="1" applyFont="1" applyBorder="1"/>
    <xf numFmtId="9" fontId="188" fillId="0" borderId="43" xfId="2" applyFont="1" applyFill="1" applyBorder="1"/>
    <xf numFmtId="0" fontId="147" fillId="0" borderId="10" xfId="0" applyNumberFormat="1" applyFont="1" applyBorder="1" applyAlignment="1"/>
    <xf numFmtId="165" fontId="147" fillId="0" borderId="10" xfId="0" applyNumberFormat="1" applyFont="1" applyBorder="1" applyAlignment="1"/>
    <xf numFmtId="9" fontId="147" fillId="0" borderId="60" xfId="0" applyNumberFormat="1" applyFont="1" applyBorder="1"/>
    <xf numFmtId="0" fontId="147" fillId="0" borderId="59" xfId="0" applyFont="1" applyBorder="1"/>
    <xf numFmtId="182" fontId="188" fillId="0" borderId="0" xfId="0" applyNumberFormat="1" applyFont="1"/>
    <xf numFmtId="165" fontId="188" fillId="0" borderId="66" xfId="1" applyFont="1" applyBorder="1"/>
    <xf numFmtId="0" fontId="188" fillId="0" borderId="80" xfId="0" applyNumberFormat="1" applyFont="1" applyFill="1" applyBorder="1" applyAlignment="1" applyProtection="1"/>
    <xf numFmtId="165" fontId="188" fillId="0" borderId="66" xfId="0" applyNumberFormat="1" applyFont="1" applyBorder="1"/>
    <xf numFmtId="9" fontId="188" fillId="0" borderId="62" xfId="0" applyNumberFormat="1" applyFont="1" applyBorder="1"/>
    <xf numFmtId="0" fontId="188" fillId="0" borderId="63" xfId="0" applyFont="1" applyBorder="1"/>
    <xf numFmtId="165" fontId="147" fillId="0" borderId="0" xfId="0" applyNumberFormat="1" applyFont="1"/>
    <xf numFmtId="0" fontId="147" fillId="0" borderId="0" xfId="0" applyFont="1" applyBorder="1"/>
    <xf numFmtId="165" fontId="147" fillId="0" borderId="0" xfId="0" applyNumberFormat="1" applyFont="1" applyBorder="1"/>
    <xf numFmtId="0" fontId="109" fillId="0" borderId="0" xfId="7" applyFont="1"/>
    <xf numFmtId="165" fontId="192" fillId="15" borderId="16" xfId="1" applyFont="1" applyFill="1" applyBorder="1" applyAlignment="1">
      <alignment wrapText="1"/>
    </xf>
    <xf numFmtId="165" fontId="192" fillId="15" borderId="17" xfId="1" applyFont="1" applyFill="1" applyBorder="1" applyAlignment="1">
      <alignment wrapText="1"/>
    </xf>
    <xf numFmtId="165" fontId="192" fillId="15" borderId="15" xfId="1" applyFont="1" applyFill="1" applyBorder="1" applyAlignment="1">
      <alignment wrapText="1"/>
    </xf>
    <xf numFmtId="0" fontId="188" fillId="0" borderId="0" xfId="7" applyFont="1" applyAlignment="1"/>
    <xf numFmtId="0" fontId="188" fillId="50" borderId="0" xfId="0" applyFont="1" applyFill="1"/>
    <xf numFmtId="165" fontId="188" fillId="50" borderId="0" xfId="0" applyNumberFormat="1" applyFont="1" applyFill="1"/>
    <xf numFmtId="0" fontId="109" fillId="0" borderId="0" xfId="0" applyFont="1"/>
    <xf numFmtId="0" fontId="147" fillId="50" borderId="0" xfId="0" applyFont="1" applyFill="1"/>
    <xf numFmtId="0" fontId="188" fillId="8" borderId="0" xfId="0" applyFont="1" applyFill="1"/>
    <xf numFmtId="165" fontId="193" fillId="0" borderId="0" xfId="0" applyNumberFormat="1" applyFont="1"/>
    <xf numFmtId="165" fontId="147" fillId="0" borderId="0" xfId="1" applyFont="1"/>
    <xf numFmtId="9" fontId="147" fillId="0" borderId="0" xfId="2" applyFont="1"/>
    <xf numFmtId="0" fontId="188" fillId="0" borderId="0" xfId="0" applyNumberFormat="1" applyFont="1"/>
    <xf numFmtId="49" fontId="188" fillId="0" borderId="0" xfId="0" applyNumberFormat="1" applyFont="1"/>
    <xf numFmtId="0" fontId="185" fillId="94" borderId="92" xfId="0" applyFont="1" applyFill="1" applyBorder="1"/>
    <xf numFmtId="0" fontId="183" fillId="0" borderId="0" xfId="0" applyFont="1"/>
    <xf numFmtId="0" fontId="181" fillId="98" borderId="9" xfId="0" applyFont="1" applyFill="1" applyBorder="1" applyAlignment="1">
      <alignment wrapText="1"/>
    </xf>
    <xf numFmtId="169" fontId="181" fillId="98" borderId="10" xfId="1" applyNumberFormat="1" applyFont="1" applyFill="1" applyBorder="1"/>
    <xf numFmtId="0" fontId="181" fillId="96" borderId="9" xfId="0" applyFont="1" applyFill="1" applyBorder="1" applyAlignment="1">
      <alignment horizontal="left" wrapText="1"/>
    </xf>
    <xf numFmtId="169" fontId="181" fillId="96" borderId="10" xfId="1" applyNumberFormat="1" applyFont="1" applyFill="1" applyBorder="1"/>
    <xf numFmtId="0" fontId="195" fillId="0" borderId="0" xfId="0" applyFont="1"/>
    <xf numFmtId="0" fontId="188" fillId="95" borderId="90" xfId="0" applyFont="1" applyFill="1" applyBorder="1"/>
    <xf numFmtId="0" fontId="147" fillId="11" borderId="0" xfId="0" applyFont="1" applyFill="1"/>
    <xf numFmtId="0" fontId="188" fillId="11" borderId="0" xfId="0" applyFont="1" applyFill="1"/>
    <xf numFmtId="0" fontId="188" fillId="0" borderId="90" xfId="0" applyFont="1" applyBorder="1"/>
    <xf numFmtId="0" fontId="147" fillId="95" borderId="90" xfId="0" applyFont="1" applyFill="1" applyBorder="1"/>
    <xf numFmtId="9" fontId="147" fillId="0" borderId="0" xfId="2" applyFont="1" applyFill="1" applyAlignment="1">
      <alignment horizontal="right"/>
    </xf>
    <xf numFmtId="9" fontId="147" fillId="0" borderId="0" xfId="2" applyFont="1" applyFill="1"/>
    <xf numFmtId="0" fontId="196" fillId="0" borderId="0" xfId="0" applyFont="1"/>
    <xf numFmtId="0" fontId="197" fillId="0" borderId="0" xfId="0" applyFont="1"/>
    <xf numFmtId="165" fontId="197" fillId="0" borderId="0" xfId="0" applyNumberFormat="1" applyFont="1"/>
    <xf numFmtId="0" fontId="191" fillId="96" borderId="0" xfId="0" applyFont="1" applyFill="1"/>
    <xf numFmtId="0" fontId="147" fillId="96" borderId="0" xfId="0" applyFont="1" applyFill="1"/>
    <xf numFmtId="0" fontId="188" fillId="96" borderId="0" xfId="0" applyFont="1" applyFill="1"/>
    <xf numFmtId="165" fontId="188" fillId="96" borderId="0" xfId="1" applyFont="1" applyFill="1"/>
    <xf numFmtId="165" fontId="147" fillId="96" borderId="0" xfId="1" applyFont="1" applyFill="1"/>
    <xf numFmtId="165" fontId="188" fillId="96" borderId="0" xfId="0" applyNumberFormat="1" applyFont="1" applyFill="1"/>
    <xf numFmtId="9" fontId="188" fillId="96" borderId="0" xfId="2" applyFont="1" applyFill="1"/>
    <xf numFmtId="0" fontId="147" fillId="0" borderId="0" xfId="0" applyFont="1" applyFill="1"/>
    <xf numFmtId="0" fontId="147" fillId="97" borderId="0" xfId="0" applyFont="1" applyFill="1"/>
    <xf numFmtId="165" fontId="147" fillId="97" borderId="0" xfId="0" applyNumberFormat="1" applyFont="1" applyFill="1"/>
    <xf numFmtId="0" fontId="197" fillId="11" borderId="0" xfId="0" applyFont="1" applyFill="1"/>
    <xf numFmtId="165" fontId="197" fillId="11" borderId="0" xfId="0" applyNumberFormat="1" applyFont="1" applyFill="1"/>
    <xf numFmtId="165" fontId="188" fillId="92" borderId="0" xfId="0" applyNumberFormat="1" applyFont="1" applyFill="1"/>
    <xf numFmtId="165" fontId="188" fillId="51" borderId="0" xfId="0" applyNumberFormat="1" applyFont="1" applyFill="1"/>
    <xf numFmtId="165" fontId="196" fillId="0" borderId="0" xfId="0" applyNumberFormat="1" applyFont="1"/>
    <xf numFmtId="0" fontId="147" fillId="13" borderId="0" xfId="0" applyFont="1" applyFill="1"/>
    <xf numFmtId="9" fontId="188" fillId="0" borderId="0" xfId="0" applyNumberFormat="1" applyFont="1"/>
    <xf numFmtId="165" fontId="188" fillId="98" borderId="0" xfId="0" applyNumberFormat="1" applyFont="1" applyFill="1"/>
    <xf numFmtId="9" fontId="188" fillId="10" borderId="0" xfId="0" applyNumberFormat="1" applyFont="1" applyFill="1"/>
    <xf numFmtId="0" fontId="122" fillId="0" borderId="0" xfId="0" applyFont="1"/>
    <xf numFmtId="165" fontId="122" fillId="0" borderId="0" xfId="0" applyNumberFormat="1" applyFont="1"/>
    <xf numFmtId="0" fontId="188" fillId="17" borderId="0" xfId="0" applyFont="1" applyFill="1"/>
    <xf numFmtId="165" fontId="188" fillId="17" borderId="0" xfId="0" applyNumberFormat="1" applyFont="1" applyFill="1"/>
    <xf numFmtId="0" fontId="188" fillId="99" borderId="0" xfId="0" applyFont="1" applyFill="1"/>
    <xf numFmtId="165" fontId="188" fillId="99" borderId="0" xfId="0" applyNumberFormat="1" applyFont="1" applyFill="1"/>
    <xf numFmtId="165" fontId="188" fillId="6" borderId="0" xfId="1" applyFont="1" applyFill="1"/>
    <xf numFmtId="169" fontId="147" fillId="11" borderId="0" xfId="1" applyNumberFormat="1" applyFont="1" applyFill="1" applyAlignment="1">
      <alignment horizontal="right" wrapText="1"/>
    </xf>
    <xf numFmtId="169" fontId="185" fillId="8" borderId="0" xfId="1" applyNumberFormat="1" applyFont="1" applyFill="1" applyAlignment="1">
      <alignment wrapText="1"/>
    </xf>
    <xf numFmtId="0" fontId="198" fillId="0" borderId="0" xfId="0" applyFont="1" applyAlignment="1">
      <alignment wrapText="1"/>
    </xf>
    <xf numFmtId="0" fontId="200" fillId="103" borderId="0" xfId="0" applyFont="1" applyFill="1" applyAlignment="1">
      <alignment wrapText="1"/>
    </xf>
    <xf numFmtId="0" fontId="200" fillId="11" borderId="0" xfId="0" applyFont="1" applyFill="1" applyAlignment="1">
      <alignment wrapText="1"/>
    </xf>
    <xf numFmtId="0" fontId="200" fillId="103" borderId="0" xfId="0" applyFont="1" applyFill="1" applyAlignment="1">
      <alignment horizontal="left"/>
    </xf>
    <xf numFmtId="0" fontId="199" fillId="8" borderId="0" xfId="0" applyFont="1" applyFill="1" applyAlignment="1">
      <alignment wrapText="1"/>
    </xf>
    <xf numFmtId="0" fontId="198" fillId="0" borderId="0" xfId="0" applyFont="1"/>
    <xf numFmtId="0" fontId="200" fillId="11" borderId="0" xfId="0" applyFont="1" applyFill="1" applyAlignment="1">
      <alignment horizontal="left" wrapText="1"/>
    </xf>
    <xf numFmtId="169" fontId="155" fillId="0" borderId="0" xfId="1" applyNumberFormat="1" applyFont="1"/>
    <xf numFmtId="169" fontId="51" fillId="0" borderId="0" xfId="1" applyNumberFormat="1" applyFont="1"/>
    <xf numFmtId="169" fontId="51" fillId="0" borderId="0" xfId="1" applyNumberFormat="1" applyFont="1" applyFill="1"/>
    <xf numFmtId="0" fontId="9" fillId="0" borderId="10" xfId="0" applyFont="1" applyFill="1" applyBorder="1" applyAlignment="1">
      <alignment horizontal="center"/>
    </xf>
    <xf numFmtId="43" fontId="0" fillId="0" borderId="0" xfId="0" applyNumberFormat="1"/>
    <xf numFmtId="43" fontId="9" fillId="0" borderId="0" xfId="0" applyNumberFormat="1" applyFont="1"/>
    <xf numFmtId="168" fontId="202" fillId="90" borderId="10" xfId="4917" applyNumberFormat="1" applyFont="1" applyFill="1" applyBorder="1" applyAlignment="1">
      <alignment horizontal="left" vertical="center"/>
    </xf>
    <xf numFmtId="185" fontId="203" fillId="0" borderId="0" xfId="1" applyNumberFormat="1" applyFont="1" applyFill="1" applyBorder="1"/>
    <xf numFmtId="168" fontId="201" fillId="104" borderId="10" xfId="4917" applyNumberFormat="1" applyFont="1" applyFill="1" applyBorder="1" applyAlignment="1">
      <alignment horizontal="left" vertical="center"/>
    </xf>
    <xf numFmtId="0" fontId="203" fillId="0" borderId="0" xfId="0" applyFont="1" applyFill="1" applyBorder="1"/>
    <xf numFmtId="0" fontId="0" fillId="0" borderId="88" xfId="0" applyFont="1" applyFill="1" applyBorder="1"/>
    <xf numFmtId="3" fontId="5" fillId="0" borderId="0" xfId="1" applyNumberFormat="1"/>
    <xf numFmtId="3" fontId="5" fillId="0" borderId="69" xfId="1" applyNumberFormat="1" applyBorder="1"/>
    <xf numFmtId="165" fontId="0" fillId="0" borderId="0" xfId="0" applyNumberFormat="1"/>
    <xf numFmtId="165" fontId="0" fillId="0" borderId="0" xfId="0" applyNumberFormat="1" applyFont="1" applyFill="1"/>
    <xf numFmtId="0" fontId="205" fillId="14" borderId="23" xfId="0" applyFont="1" applyFill="1" applyBorder="1" applyAlignment="1">
      <alignment horizontal="center" vertical="center"/>
    </xf>
    <xf numFmtId="9" fontId="205" fillId="14" borderId="23" xfId="0" applyNumberFormat="1" applyFont="1" applyFill="1" applyBorder="1" applyAlignment="1">
      <alignment horizontal="center" vertical="center"/>
    </xf>
    <xf numFmtId="0" fontId="2" fillId="0" borderId="0" xfId="0" applyFont="1" applyAlignment="1">
      <alignment vertical="center"/>
    </xf>
    <xf numFmtId="0" fontId="205" fillId="14" borderId="99" xfId="0" applyFont="1" applyFill="1" applyBorder="1" applyAlignment="1">
      <alignment horizontal="center" vertical="center"/>
    </xf>
    <xf numFmtId="9" fontId="205" fillId="14" borderId="20" xfId="0" applyNumberFormat="1" applyFont="1" applyFill="1" applyBorder="1" applyAlignment="1">
      <alignment horizontal="center" vertical="center"/>
    </xf>
    <xf numFmtId="0" fontId="204" fillId="13" borderId="97" xfId="0" applyFont="1" applyFill="1" applyBorder="1" applyAlignment="1">
      <alignment horizontal="center" vertical="center"/>
    </xf>
    <xf numFmtId="0" fontId="205" fillId="13" borderId="97" xfId="0" applyFont="1" applyFill="1" applyBorder="1" applyAlignment="1">
      <alignment vertical="center" wrapText="1"/>
    </xf>
    <xf numFmtId="0" fontId="205" fillId="13" borderId="23" xfId="0" applyFont="1" applyFill="1" applyBorder="1" applyAlignment="1">
      <alignment horizontal="center" vertical="center"/>
    </xf>
    <xf numFmtId="0" fontId="205" fillId="13" borderId="23" xfId="0" applyNumberFormat="1" applyFont="1" applyFill="1" applyBorder="1" applyAlignment="1">
      <alignment horizontal="center" vertical="center"/>
    </xf>
    <xf numFmtId="0" fontId="206" fillId="13" borderId="98" xfId="0" applyFont="1" applyFill="1" applyBorder="1" applyAlignment="1">
      <alignment horizontal="center" vertical="center"/>
    </xf>
    <xf numFmtId="0" fontId="206" fillId="13" borderId="23" xfId="0" applyFont="1" applyFill="1" applyBorder="1" applyAlignment="1">
      <alignment horizontal="center" vertical="center"/>
    </xf>
    <xf numFmtId="0" fontId="204" fillId="14" borderId="23" xfId="0" applyFont="1" applyFill="1" applyBorder="1" applyAlignment="1">
      <alignment horizontal="center" vertical="center"/>
    </xf>
    <xf numFmtId="9" fontId="204" fillId="14" borderId="23" xfId="0" applyNumberFormat="1" applyFont="1" applyFill="1" applyBorder="1" applyAlignment="1">
      <alignment horizontal="center" vertical="center"/>
    </xf>
    <xf numFmtId="185" fontId="0" fillId="0" borderId="0" xfId="0" applyNumberFormat="1"/>
    <xf numFmtId="0" fontId="207" fillId="0" borderId="0" xfId="0" applyFont="1"/>
    <xf numFmtId="185" fontId="207" fillId="0" borderId="0" xfId="0" applyNumberFormat="1" applyFont="1"/>
    <xf numFmtId="165" fontId="207" fillId="0" borderId="0" xfId="0" applyNumberFormat="1" applyFont="1"/>
    <xf numFmtId="165" fontId="207" fillId="0" borderId="0" xfId="1" applyFont="1"/>
    <xf numFmtId="0" fontId="188" fillId="88" borderId="0" xfId="0" applyFont="1" applyFill="1"/>
    <xf numFmtId="0" fontId="193" fillId="0" borderId="78" xfId="7" applyFont="1" applyBorder="1" applyAlignment="1">
      <alignment wrapText="1"/>
    </xf>
    <xf numFmtId="0" fontId="193" fillId="0" borderId="67" xfId="7" applyFont="1" applyBorder="1" applyAlignment="1">
      <alignment wrapText="1"/>
    </xf>
    <xf numFmtId="165" fontId="111" fillId="0" borderId="0" xfId="1" applyFont="1"/>
    <xf numFmtId="165" fontId="111" fillId="0" borderId="66" xfId="0" applyNumberFormat="1" applyFont="1" applyBorder="1"/>
    <xf numFmtId="165" fontId="193" fillId="0" borderId="10" xfId="0" applyNumberFormat="1" applyFont="1" applyBorder="1" applyAlignment="1"/>
    <xf numFmtId="0" fontId="159" fillId="0" borderId="0" xfId="9206" applyFont="1"/>
    <xf numFmtId="0" fontId="14" fillId="0" borderId="0" xfId="9206" applyFont="1"/>
    <xf numFmtId="0" fontId="209" fillId="17" borderId="0" xfId="9206" applyFont="1" applyFill="1" applyAlignment="1">
      <alignment horizontal="center"/>
    </xf>
    <xf numFmtId="0" fontId="210" fillId="0" borderId="1" xfId="9207" applyFont="1"/>
    <xf numFmtId="0" fontId="210" fillId="0" borderId="1" xfId="9207" applyFont="1" applyFill="1"/>
    <xf numFmtId="165" fontId="210" fillId="50" borderId="1" xfId="9208" applyFont="1" applyFill="1" applyBorder="1"/>
    <xf numFmtId="165" fontId="210" fillId="0" borderId="1" xfId="9208" applyFont="1" applyBorder="1"/>
    <xf numFmtId="0" fontId="210" fillId="105" borderId="2" xfId="9209" applyFont="1" applyFill="1"/>
    <xf numFmtId="165" fontId="27" fillId="105" borderId="3" xfId="9208" applyFont="1" applyFill="1" applyBorder="1"/>
    <xf numFmtId="0" fontId="20" fillId="8" borderId="0" xfId="9206" applyFont="1" applyFill="1"/>
    <xf numFmtId="0" fontId="20" fillId="7" borderId="0" xfId="4050" applyFont="1" applyFill="1" applyBorder="1" applyAlignment="1">
      <alignment wrapText="1"/>
    </xf>
    <xf numFmtId="165" fontId="22" fillId="8" borderId="0" xfId="9208" applyFont="1" applyFill="1"/>
    <xf numFmtId="0" fontId="27" fillId="103" borderId="0" xfId="9206" applyFont="1" applyFill="1"/>
    <xf numFmtId="165" fontId="27" fillId="103" borderId="0" xfId="9208" applyFont="1" applyFill="1"/>
    <xf numFmtId="165" fontId="14" fillId="0" borderId="0" xfId="9208" applyFont="1"/>
    <xf numFmtId="0" fontId="116" fillId="0" borderId="0" xfId="9206" applyFont="1" applyAlignment="1">
      <alignment horizontal="right" indent="1"/>
    </xf>
    <xf numFmtId="165" fontId="116" fillId="0" borderId="0" xfId="9208" applyFont="1"/>
    <xf numFmtId="0" fontId="27" fillId="0" borderId="0" xfId="9206" applyFont="1"/>
    <xf numFmtId="0" fontId="27" fillId="103" borderId="0" xfId="9206" applyFont="1" applyFill="1" applyAlignment="1">
      <alignment horizontal="right"/>
    </xf>
    <xf numFmtId="165" fontId="20" fillId="8" borderId="0" xfId="9208" applyFont="1" applyFill="1"/>
    <xf numFmtId="165" fontId="116" fillId="0" borderId="0" xfId="9208" applyFont="1" applyAlignment="1">
      <alignment horizontal="right"/>
    </xf>
    <xf numFmtId="0" fontId="116" fillId="0" borderId="0" xfId="9206" applyFont="1" applyAlignment="1">
      <alignment horizontal="right"/>
    </xf>
    <xf numFmtId="165" fontId="210" fillId="50" borderId="2" xfId="9209" applyNumberFormat="1" applyFont="1" applyFill="1"/>
    <xf numFmtId="165" fontId="210" fillId="105" borderId="2" xfId="9209" applyNumberFormat="1" applyFont="1" applyFill="1"/>
    <xf numFmtId="165" fontId="14" fillId="50" borderId="0" xfId="9208" applyFont="1" applyFill="1"/>
    <xf numFmtId="165" fontId="153" fillId="106" borderId="100" xfId="9206" applyNumberFormat="1" applyFont="1" applyFill="1" applyBorder="1"/>
    <xf numFmtId="165" fontId="153" fillId="106" borderId="0" xfId="9206" applyNumberFormat="1" applyFont="1" applyFill="1" applyBorder="1"/>
    <xf numFmtId="165" fontId="153" fillId="0" borderId="100" xfId="9206" applyNumberFormat="1" applyFont="1" applyBorder="1"/>
    <xf numFmtId="165" fontId="153" fillId="0" borderId="0" xfId="9206" applyNumberFormat="1" applyFont="1" applyBorder="1"/>
    <xf numFmtId="165" fontId="210" fillId="105" borderId="2" xfId="9208" applyFont="1" applyFill="1" applyBorder="1"/>
    <xf numFmtId="0" fontId="27" fillId="0" borderId="101" xfId="9206" applyFont="1" applyFill="1" applyBorder="1"/>
    <xf numFmtId="0" fontId="27" fillId="0" borderId="18" xfId="9206" applyFont="1" applyFill="1" applyBorder="1"/>
    <xf numFmtId="0" fontId="27" fillId="0" borderId="20" xfId="9206" applyFont="1" applyFill="1" applyBorder="1"/>
    <xf numFmtId="9" fontId="27" fillId="0" borderId="20" xfId="9210" applyFont="1" applyFill="1" applyBorder="1"/>
    <xf numFmtId="0" fontId="27" fillId="0" borderId="19" xfId="9206" applyFont="1" applyFill="1" applyBorder="1"/>
    <xf numFmtId="9" fontId="27" fillId="0" borderId="19" xfId="9210" applyFont="1" applyFill="1" applyBorder="1"/>
    <xf numFmtId="0" fontId="14" fillId="0" borderId="4" xfId="9206" applyFont="1" applyFill="1" applyBorder="1" applyAlignment="1">
      <alignment horizontal="left" indent="1"/>
    </xf>
    <xf numFmtId="169" fontId="14" fillId="0" borderId="102" xfId="9208" applyNumberFormat="1" applyFont="1" applyFill="1" applyBorder="1"/>
    <xf numFmtId="9" fontId="14" fillId="0" borderId="98" xfId="9210" applyFont="1" applyFill="1" applyBorder="1"/>
    <xf numFmtId="169" fontId="159" fillId="0" borderId="0" xfId="9208" applyNumberFormat="1" applyFont="1"/>
    <xf numFmtId="169" fontId="14" fillId="0" borderId="0" xfId="9208" applyNumberFormat="1" applyFont="1"/>
    <xf numFmtId="0" fontId="14" fillId="0" borderId="97" xfId="9206" applyFont="1" applyFill="1" applyBorder="1" applyAlignment="1">
      <alignment horizontal="left" indent="1"/>
    </xf>
    <xf numFmtId="169" fontId="14" fillId="0" borderId="91" xfId="9208" applyNumberFormat="1" applyFont="1" applyFill="1" applyBorder="1"/>
    <xf numFmtId="169" fontId="152" fillId="0" borderId="99" xfId="9206" applyNumberFormat="1" applyFont="1" applyFill="1" applyBorder="1"/>
    <xf numFmtId="169" fontId="14" fillId="0" borderId="21" xfId="9208" applyNumberFormat="1" applyFont="1" applyFill="1" applyBorder="1"/>
    <xf numFmtId="9" fontId="152" fillId="0" borderId="23" xfId="9210" applyFont="1" applyFill="1" applyBorder="1"/>
    <xf numFmtId="0" fontId="14" fillId="0" borderId="97" xfId="9206" applyFont="1" applyBorder="1"/>
    <xf numFmtId="169" fontId="14" fillId="0" borderId="91" xfId="9208" applyNumberFormat="1" applyFont="1" applyBorder="1"/>
    <xf numFmtId="0" fontId="14" fillId="0" borderId="98" xfId="9206" applyFont="1" applyBorder="1"/>
    <xf numFmtId="0" fontId="153" fillId="0" borderId="97" xfId="9206" applyFont="1" applyFill="1" applyBorder="1" applyAlignment="1">
      <alignment horizontal="left" indent="1"/>
    </xf>
    <xf numFmtId="169" fontId="14" fillId="0" borderId="0" xfId="9206" applyNumberFormat="1" applyFont="1"/>
    <xf numFmtId="169" fontId="152" fillId="0" borderId="97" xfId="9206" applyNumberFormat="1" applyFont="1" applyFill="1" applyBorder="1"/>
    <xf numFmtId="9" fontId="152" fillId="0" borderId="98" xfId="9210" applyFont="1" applyFill="1" applyBorder="1"/>
    <xf numFmtId="0" fontId="14" fillId="0" borderId="4" xfId="9206" applyFont="1" applyBorder="1"/>
    <xf numFmtId="169" fontId="14" fillId="0" borderId="102" xfId="9208" applyNumberFormat="1" applyFont="1" applyBorder="1"/>
    <xf numFmtId="0" fontId="14" fillId="0" borderId="103" xfId="9206" applyFont="1" applyBorder="1"/>
    <xf numFmtId="169" fontId="14" fillId="0" borderId="104" xfId="9208" applyNumberFormat="1" applyFont="1" applyBorder="1"/>
    <xf numFmtId="9" fontId="14" fillId="0" borderId="103" xfId="9210" applyFont="1" applyBorder="1"/>
    <xf numFmtId="169" fontId="27" fillId="0" borderId="99" xfId="9206" applyNumberFormat="1" applyFont="1" applyFill="1" applyBorder="1"/>
    <xf numFmtId="169" fontId="159" fillId="0" borderId="0" xfId="9206" applyNumberFormat="1" applyFont="1"/>
    <xf numFmtId="0" fontId="161" fillId="0" borderId="0" xfId="9206" applyFont="1"/>
    <xf numFmtId="165" fontId="159" fillId="0" borderId="0" xfId="9206" applyNumberFormat="1" applyFont="1"/>
    <xf numFmtId="9" fontId="159" fillId="0" borderId="0" xfId="2" applyFont="1"/>
    <xf numFmtId="169" fontId="159" fillId="0" borderId="0" xfId="9206" applyNumberFormat="1" applyFont="1" applyFill="1"/>
    <xf numFmtId="0" fontId="161" fillId="0" borderId="0" xfId="9206" applyFont="1" applyFill="1"/>
    <xf numFmtId="169" fontId="147" fillId="103" borderId="0" xfId="1" applyNumberFormat="1" applyFont="1" applyFill="1" applyAlignment="1">
      <alignment wrapText="1"/>
    </xf>
    <xf numFmtId="169" fontId="147" fillId="11" borderId="0" xfId="1" applyNumberFormat="1" applyFont="1" applyFill="1" applyAlignment="1">
      <alignment wrapText="1"/>
    </xf>
    <xf numFmtId="169" fontId="147" fillId="11" borderId="0" xfId="1" applyNumberFormat="1" applyFont="1" applyFill="1" applyAlignment="1">
      <alignment horizontal="left"/>
    </xf>
    <xf numFmtId="0" fontId="153" fillId="0" borderId="104" xfId="0" applyNumberFormat="1" applyFont="1" applyFill="1" applyBorder="1" applyAlignment="1" applyProtection="1">
      <alignment horizontal="left" indent="1"/>
    </xf>
    <xf numFmtId="169" fontId="159" fillId="0" borderId="0" xfId="0" applyNumberFormat="1" applyFont="1" applyFill="1" applyBorder="1" applyAlignment="1" applyProtection="1"/>
    <xf numFmtId="165" fontId="159" fillId="0" borderId="0" xfId="1" applyFont="1"/>
    <xf numFmtId="0" fontId="209" fillId="17" borderId="0" xfId="9206" applyFont="1" applyFill="1" applyAlignment="1">
      <alignment horizontal="center"/>
    </xf>
    <xf numFmtId="0" fontId="124" fillId="0" borderId="0" xfId="0" applyFont="1"/>
    <xf numFmtId="165" fontId="124" fillId="0" borderId="0" xfId="1" applyFont="1"/>
    <xf numFmtId="43" fontId="60" fillId="0" borderId="0" xfId="7" applyNumberFormat="1" applyFont="1"/>
    <xf numFmtId="165" fontId="17" fillId="0" borderId="0" xfId="9208" applyFont="1"/>
    <xf numFmtId="165" fontId="24" fillId="103" borderId="0" xfId="9208" applyFont="1" applyFill="1"/>
    <xf numFmtId="4" fontId="0" fillId="0" borderId="0" xfId="0" applyNumberFormat="1"/>
    <xf numFmtId="4" fontId="214" fillId="0" borderId="0" xfId="0" applyNumberFormat="1" applyFont="1"/>
    <xf numFmtId="0" fontId="214" fillId="107" borderId="101" xfId="0" applyFont="1" applyFill="1" applyBorder="1" applyAlignment="1">
      <alignment horizontal="justify" vertical="center" wrapText="1"/>
    </xf>
    <xf numFmtId="0" fontId="214" fillId="107" borderId="99" xfId="0" applyFont="1" applyFill="1" applyBorder="1" applyAlignment="1">
      <alignment horizontal="justify" vertical="center" wrapText="1"/>
    </xf>
    <xf numFmtId="165" fontId="14" fillId="0" borderId="0" xfId="9208" applyFont="1"/>
    <xf numFmtId="0" fontId="9" fillId="0" borderId="10" xfId="0" applyFont="1" applyFill="1" applyBorder="1" applyAlignment="1">
      <alignment horizontal="center"/>
    </xf>
    <xf numFmtId="0" fontId="9" fillId="0" borderId="0" xfId="0" applyFont="1" applyAlignment="1">
      <alignment horizontal="center"/>
    </xf>
    <xf numFmtId="0" fontId="122" fillId="0" borderId="0" xfId="0" applyFont="1" applyAlignment="1">
      <alignment horizontal="right"/>
    </xf>
    <xf numFmtId="0" fontId="16" fillId="82" borderId="10" xfId="7" applyFont="1" applyFill="1" applyBorder="1" applyAlignment="1">
      <alignment horizontal="center"/>
    </xf>
    <xf numFmtId="165" fontId="119" fillId="51" borderId="75" xfId="8" applyFont="1" applyFill="1" applyBorder="1" applyAlignment="1">
      <alignment horizontal="center"/>
    </xf>
    <xf numFmtId="165" fontId="119" fillId="51" borderId="76" xfId="8" applyFont="1" applyFill="1" applyBorder="1" applyAlignment="1">
      <alignment horizontal="center"/>
    </xf>
    <xf numFmtId="0" fontId="14" fillId="82" borderId="5" xfId="7" applyFont="1" applyFill="1" applyBorder="1" applyAlignment="1">
      <alignment horizontal="center"/>
    </xf>
    <xf numFmtId="0" fontId="11" fillId="83" borderId="9" xfId="7" applyFont="1" applyFill="1" applyBorder="1" applyAlignment="1">
      <alignment horizontal="center"/>
    </xf>
    <xf numFmtId="0" fontId="16" fillId="82" borderId="10" xfId="7" applyFont="1" applyFill="1" applyBorder="1" applyAlignment="1">
      <alignment horizontal="center" wrapText="1"/>
    </xf>
    <xf numFmtId="0" fontId="11" fillId="83" borderId="10" xfId="7" applyFont="1" applyFill="1" applyBorder="1"/>
    <xf numFmtId="0" fontId="14" fillId="0" borderId="91" xfId="7" applyFont="1" applyBorder="1" applyAlignment="1">
      <alignment horizontal="center"/>
    </xf>
    <xf numFmtId="0" fontId="14" fillId="0" borderId="0" xfId="7" applyFont="1" applyAlignment="1">
      <alignment horizontal="center"/>
    </xf>
    <xf numFmtId="165" fontId="119" fillId="51" borderId="75" xfId="1" applyNumberFormat="1" applyFont="1" applyFill="1" applyBorder="1" applyAlignment="1">
      <alignment horizontal="left" vertical="center"/>
    </xf>
    <xf numFmtId="165" fontId="119" fillId="51" borderId="77" xfId="1" applyNumberFormat="1" applyFont="1" applyFill="1" applyBorder="1" applyAlignment="1">
      <alignment horizontal="left" vertical="center"/>
    </xf>
    <xf numFmtId="165" fontId="119" fillId="51" borderId="76" xfId="1" applyNumberFormat="1" applyFont="1" applyFill="1" applyBorder="1" applyAlignment="1">
      <alignment horizontal="left" vertical="center"/>
    </xf>
    <xf numFmtId="0" fontId="13" fillId="84" borderId="74" xfId="7" applyFill="1" applyBorder="1" applyAlignment="1">
      <alignment horizontal="center"/>
    </xf>
    <xf numFmtId="0" fontId="13" fillId="84" borderId="40" xfId="7" applyFill="1" applyBorder="1" applyAlignment="1">
      <alignment horizontal="center"/>
    </xf>
    <xf numFmtId="0" fontId="13" fillId="84" borderId="57" xfId="7" applyFill="1" applyBorder="1" applyAlignment="1">
      <alignment horizontal="center"/>
    </xf>
    <xf numFmtId="0" fontId="55" fillId="81" borderId="74" xfId="7" applyFont="1" applyFill="1" applyBorder="1" applyAlignment="1">
      <alignment horizontal="center"/>
    </xf>
    <xf numFmtId="0" fontId="55" fillId="81" borderId="40" xfId="7" applyFont="1" applyFill="1" applyBorder="1" applyAlignment="1">
      <alignment horizontal="center"/>
    </xf>
    <xf numFmtId="0" fontId="55" fillId="81" borderId="57" xfId="7" applyFont="1" applyFill="1" applyBorder="1" applyAlignment="1">
      <alignment horizontal="center"/>
    </xf>
    <xf numFmtId="0" fontId="55" fillId="85" borderId="74" xfId="7" applyFont="1" applyFill="1" applyBorder="1" applyAlignment="1">
      <alignment horizontal="center"/>
    </xf>
    <xf numFmtId="0" fontId="55" fillId="85" borderId="40" xfId="7" applyFont="1" applyFill="1" applyBorder="1" applyAlignment="1">
      <alignment horizontal="center"/>
    </xf>
    <xf numFmtId="0" fontId="55" fillId="85" borderId="57" xfId="7" applyFont="1" applyFill="1" applyBorder="1" applyAlignment="1">
      <alignment horizontal="center"/>
    </xf>
    <xf numFmtId="0" fontId="55" fillId="86" borderId="74" xfId="7" applyFont="1" applyFill="1" applyBorder="1" applyAlignment="1">
      <alignment horizontal="center"/>
    </xf>
    <xf numFmtId="0" fontId="55" fillId="86" borderId="40" xfId="7" applyFont="1" applyFill="1" applyBorder="1" applyAlignment="1">
      <alignment horizontal="center"/>
    </xf>
    <xf numFmtId="0" fontId="55" fillId="86" borderId="57" xfId="7" applyFont="1" applyFill="1" applyBorder="1" applyAlignment="1">
      <alignment horizontal="center"/>
    </xf>
    <xf numFmtId="0" fontId="209" fillId="17" borderId="0" xfId="9206" applyFont="1" applyFill="1" applyAlignment="1">
      <alignment horizontal="center"/>
    </xf>
    <xf numFmtId="0" fontId="6" fillId="0" borderId="93" xfId="3" applyBorder="1" applyAlignment="1">
      <alignment horizontal="center"/>
    </xf>
    <xf numFmtId="0" fontId="6" fillId="0" borderId="0" xfId="3" applyBorder="1" applyAlignment="1">
      <alignment horizontal="center"/>
    </xf>
    <xf numFmtId="0" fontId="6" fillId="0" borderId="95" xfId="3" applyBorder="1" applyAlignment="1">
      <alignment horizontal="center"/>
    </xf>
    <xf numFmtId="0" fontId="194" fillId="0" borderId="93" xfId="3" applyFont="1" applyBorder="1" applyAlignment="1">
      <alignment horizontal="center"/>
    </xf>
    <xf numFmtId="0" fontId="194" fillId="0" borderId="0" xfId="3" applyFont="1" applyBorder="1" applyAlignment="1">
      <alignment horizontal="center"/>
    </xf>
    <xf numFmtId="0" fontId="194" fillId="0" borderId="95" xfId="3" applyFont="1" applyBorder="1" applyAlignment="1">
      <alignment horizontal="center"/>
    </xf>
    <xf numFmtId="0" fontId="54" fillId="0" borderId="93" xfId="3" applyFont="1" applyBorder="1" applyAlignment="1">
      <alignment horizontal="center"/>
    </xf>
    <xf numFmtId="0" fontId="54" fillId="0" borderId="0" xfId="3" applyFont="1" applyBorder="1" applyAlignment="1">
      <alignment horizontal="center"/>
    </xf>
    <xf numFmtId="0" fontId="9" fillId="83" borderId="0" xfId="0" applyFont="1" applyFill="1" applyAlignment="1">
      <alignment horizontal="center"/>
    </xf>
    <xf numFmtId="0" fontId="158" fillId="10" borderId="63" xfId="0" applyFont="1" applyFill="1" applyBorder="1" applyAlignment="1">
      <alignment horizontal="center"/>
    </xf>
    <xf numFmtId="0" fontId="158" fillId="10" borderId="0" xfId="0" applyFont="1" applyFill="1" applyBorder="1" applyAlignment="1">
      <alignment horizontal="center"/>
    </xf>
    <xf numFmtId="0" fontId="165" fillId="10" borderId="63" xfId="0" applyFont="1" applyFill="1" applyBorder="1" applyAlignment="1">
      <alignment horizontal="center" wrapText="1"/>
    </xf>
    <xf numFmtId="0" fontId="165" fillId="10" borderId="0" xfId="0" applyFont="1" applyFill="1" applyBorder="1" applyAlignment="1">
      <alignment horizontal="center" wrapText="1"/>
    </xf>
    <xf numFmtId="0" fontId="51" fillId="0" borderId="0" xfId="0" applyFont="1" applyAlignment="1">
      <alignment horizontal="center" wrapText="1"/>
    </xf>
    <xf numFmtId="0" fontId="164" fillId="10" borderId="0" xfId="0" applyFont="1" applyFill="1" applyAlignment="1">
      <alignment horizontal="center"/>
    </xf>
    <xf numFmtId="0" fontId="51" fillId="0" borderId="0" xfId="0" applyFont="1" applyAlignment="1">
      <alignment horizontal="left" wrapText="1"/>
    </xf>
    <xf numFmtId="0" fontId="155" fillId="10" borderId="0" xfId="0" applyFont="1" applyFill="1" applyAlignment="1">
      <alignment horizontal="center" wrapText="1"/>
    </xf>
    <xf numFmtId="0" fontId="208" fillId="5" borderId="0" xfId="0" applyFont="1" applyFill="1" applyAlignment="1">
      <alignment horizontal="center"/>
    </xf>
    <xf numFmtId="0" fontId="51" fillId="0" borderId="0" xfId="0" applyFont="1" applyAlignment="1">
      <alignment horizontal="left" vertical="center"/>
    </xf>
    <xf numFmtId="0" fontId="163" fillId="10" borderId="63" xfId="0" applyFont="1" applyFill="1" applyBorder="1" applyAlignment="1">
      <alignment horizontal="center"/>
    </xf>
    <xf numFmtId="0" fontId="163" fillId="10" borderId="0" xfId="0" applyFont="1" applyFill="1" applyBorder="1" applyAlignment="1">
      <alignment horizontal="center"/>
    </xf>
    <xf numFmtId="0" fontId="155" fillId="10" borderId="0" xfId="0" applyFont="1" applyFill="1" applyAlignment="1">
      <alignment horizontal="left" wrapText="1"/>
    </xf>
    <xf numFmtId="0" fontId="158" fillId="10" borderId="94" xfId="0" applyFont="1" applyFill="1" applyBorder="1" applyAlignment="1">
      <alignment horizontal="center"/>
    </xf>
    <xf numFmtId="0" fontId="159" fillId="0" borderId="62" xfId="0" applyFont="1" applyBorder="1" applyAlignment="1">
      <alignment horizontal="left" wrapText="1"/>
    </xf>
    <xf numFmtId="0" fontId="159" fillId="0" borderId="63" xfId="0" applyFont="1" applyBorder="1" applyAlignment="1">
      <alignment horizontal="left" wrapText="1"/>
    </xf>
    <xf numFmtId="0" fontId="159" fillId="0" borderId="79" xfId="0" applyFont="1" applyBorder="1" applyAlignment="1">
      <alignment horizontal="left" wrapText="1"/>
    </xf>
    <xf numFmtId="0" fontId="159" fillId="0" borderId="94" xfId="0" applyFont="1" applyBorder="1" applyAlignment="1">
      <alignment horizontal="left" wrapText="1"/>
    </xf>
    <xf numFmtId="0" fontId="159" fillId="0" borderId="93" xfId="0" applyFont="1" applyBorder="1" applyAlignment="1">
      <alignment horizontal="left" wrapText="1"/>
    </xf>
    <xf numFmtId="0" fontId="159" fillId="0" borderId="0" xfId="0" applyFont="1" applyBorder="1" applyAlignment="1">
      <alignment horizontal="left" wrapText="1"/>
    </xf>
    <xf numFmtId="0" fontId="155" fillId="10" borderId="0" xfId="0" applyFont="1" applyFill="1" applyAlignment="1">
      <alignment horizontal="left"/>
    </xf>
    <xf numFmtId="0" fontId="12" fillId="0" borderId="10" xfId="0" applyFont="1" applyFill="1" applyBorder="1" applyAlignment="1">
      <alignment horizontal="center" vertical="center" wrapText="1"/>
    </xf>
    <xf numFmtId="0" fontId="12" fillId="0" borderId="60" xfId="0" applyFont="1" applyFill="1" applyBorder="1" applyAlignment="1">
      <alignment horizontal="center" vertical="center" wrapText="1"/>
    </xf>
    <xf numFmtId="0" fontId="12" fillId="0" borderId="59" xfId="0" applyFont="1" applyFill="1" applyBorder="1" applyAlignment="1">
      <alignment horizontal="center" vertical="center" wrapText="1"/>
    </xf>
    <xf numFmtId="0" fontId="204" fillId="0" borderId="4" xfId="0" applyFont="1" applyBorder="1" applyAlignment="1">
      <alignment horizontal="center" vertical="center"/>
    </xf>
    <xf numFmtId="0" fontId="204" fillId="0" borderId="97" xfId="0" applyFont="1" applyBorder="1" applyAlignment="1">
      <alignment horizontal="center" vertical="center"/>
    </xf>
    <xf numFmtId="0" fontId="204" fillId="0" borderId="96" xfId="0" applyFont="1" applyBorder="1" applyAlignment="1">
      <alignment horizontal="center" vertical="center"/>
    </xf>
    <xf numFmtId="0" fontId="205" fillId="14" borderId="4" xfId="0" applyFont="1" applyFill="1" applyBorder="1" applyAlignment="1">
      <alignment vertical="center" wrapText="1"/>
    </xf>
    <xf numFmtId="0" fontId="205" fillId="14" borderId="97" xfId="0" applyFont="1" applyFill="1" applyBorder="1" applyAlignment="1">
      <alignment vertical="center" wrapText="1"/>
    </xf>
    <xf numFmtId="0" fontId="205" fillId="14" borderId="96" xfId="0" applyFont="1" applyFill="1" applyBorder="1" applyAlignment="1">
      <alignment vertical="center" wrapText="1"/>
    </xf>
    <xf numFmtId="0" fontId="9" fillId="5" borderId="0" xfId="0" applyFont="1" applyFill="1" applyAlignment="1">
      <alignment horizontal="center"/>
    </xf>
    <xf numFmtId="0" fontId="0" fillId="5" borderId="0" xfId="0" applyFill="1" applyAlignment="1">
      <alignment horizontal="center"/>
    </xf>
    <xf numFmtId="0" fontId="9" fillId="0" borderId="5" xfId="0" applyFont="1" applyBorder="1" applyAlignment="1">
      <alignment horizontal="center"/>
    </xf>
    <xf numFmtId="0" fontId="9" fillId="0" borderId="40" xfId="0" applyFont="1" applyBorder="1" applyAlignment="1">
      <alignment horizontal="center"/>
    </xf>
    <xf numFmtId="0" fontId="9" fillId="0" borderId="7" xfId="0" applyFont="1" applyBorder="1" applyAlignment="1">
      <alignment horizontal="center"/>
    </xf>
    <xf numFmtId="0" fontId="9" fillId="13" borderId="5" xfId="0" applyFont="1" applyFill="1" applyBorder="1" applyAlignment="1">
      <alignment horizontal="center"/>
    </xf>
    <xf numFmtId="0" fontId="9" fillId="13" borderId="40" xfId="0" applyFont="1" applyFill="1" applyBorder="1" applyAlignment="1">
      <alignment horizontal="center"/>
    </xf>
    <xf numFmtId="0" fontId="9" fillId="13" borderId="7" xfId="0" applyFont="1" applyFill="1" applyBorder="1" applyAlignment="1">
      <alignment horizontal="center"/>
    </xf>
    <xf numFmtId="0" fontId="9" fillId="0" borderId="5" xfId="0" applyFont="1" applyFill="1" applyBorder="1" applyAlignment="1">
      <alignment horizontal="center"/>
    </xf>
    <xf numFmtId="0" fontId="9" fillId="0" borderId="6" xfId="0" applyFont="1" applyFill="1" applyBorder="1" applyAlignment="1">
      <alignment horizontal="center"/>
    </xf>
    <xf numFmtId="0" fontId="9" fillId="0" borderId="7" xfId="0" applyFont="1" applyFill="1" applyBorder="1" applyAlignment="1">
      <alignment horizont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0" fillId="0" borderId="10" xfId="0" applyBorder="1" applyAlignment="1">
      <alignment horizontal="center"/>
    </xf>
    <xf numFmtId="0" fontId="9" fillId="0" borderId="10" xfId="0" applyFont="1" applyBorder="1" applyAlignment="1">
      <alignment horizontal="center"/>
    </xf>
    <xf numFmtId="0" fontId="6" fillId="0" borderId="1" xfId="3" applyAlignment="1">
      <alignment horizontal="left" wrapText="1"/>
    </xf>
    <xf numFmtId="0" fontId="9" fillId="0" borderId="10" xfId="0" applyNumberFormat="1"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4" xfId="0" applyFont="1" applyBorder="1" applyAlignment="1">
      <alignment horizontal="center"/>
    </xf>
    <xf numFmtId="0" fontId="9" fillId="0" borderId="8" xfId="0" applyFont="1" applyBorder="1" applyAlignment="1">
      <alignment horizontal="center"/>
    </xf>
    <xf numFmtId="0" fontId="6" fillId="0" borderId="0" xfId="3" applyBorder="1" applyAlignment="1">
      <alignment horizontal="left" vertical="center" wrapText="1"/>
    </xf>
    <xf numFmtId="0" fontId="6" fillId="0" borderId="62" xfId="3" applyBorder="1" applyAlignment="1">
      <alignment horizontal="center"/>
    </xf>
    <xf numFmtId="0" fontId="6" fillId="0" borderId="63" xfId="3" applyBorder="1" applyAlignment="1">
      <alignment horizontal="center"/>
    </xf>
    <xf numFmtId="0" fontId="6" fillId="0" borderId="80" xfId="3" applyBorder="1" applyAlignment="1">
      <alignment horizontal="center"/>
    </xf>
    <xf numFmtId="0" fontId="9" fillId="46" borderId="72" xfId="2222" applyFont="1" applyBorder="1" applyAlignment="1">
      <alignment horizontal="center"/>
    </xf>
    <xf numFmtId="0" fontId="9" fillId="46" borderId="0" xfId="2222" applyFont="1" applyBorder="1" applyAlignment="1">
      <alignment horizontal="center"/>
    </xf>
    <xf numFmtId="0" fontId="115" fillId="0" borderId="0" xfId="6382" applyFont="1"/>
    <xf numFmtId="0" fontId="115" fillId="0" borderId="0" xfId="6382" applyFont="1" applyAlignment="1">
      <alignment horizontal="center"/>
    </xf>
    <xf numFmtId="0" fontId="116" fillId="0" borderId="0" xfId="3941" applyFont="1" applyAlignment="1">
      <alignment wrapText="1"/>
    </xf>
    <xf numFmtId="0" fontId="120" fillId="0" borderId="0" xfId="3941" applyFont="1" applyAlignment="1">
      <alignment horizontal="left" vertical="top" wrapText="1"/>
    </xf>
    <xf numFmtId="0" fontId="121" fillId="0" borderId="0" xfId="3941" applyFont="1" applyAlignment="1">
      <alignment horizontal="left" vertical="top" wrapText="1"/>
    </xf>
    <xf numFmtId="0" fontId="6" fillId="0" borderId="0" xfId="3" applyBorder="1" applyAlignment="1">
      <alignment horizontal="left" wrapText="1"/>
    </xf>
    <xf numFmtId="0" fontId="109" fillId="0" borderId="10" xfId="3897" applyFont="1" applyBorder="1" applyAlignment="1">
      <alignment horizontal="left" vertical="center" wrapText="1"/>
    </xf>
    <xf numFmtId="0" fontId="109" fillId="0" borderId="10" xfId="3897" applyFont="1" applyBorder="1" applyAlignment="1">
      <alignment horizontal="center" vertical="center" wrapText="1"/>
    </xf>
    <xf numFmtId="0" fontId="108" fillId="0" borderId="10" xfId="0" applyFont="1" applyBorder="1" applyAlignment="1">
      <alignment horizontal="center" vertical="center" textRotation="255"/>
    </xf>
    <xf numFmtId="0" fontId="109" fillId="0" borderId="56" xfId="6131" applyFont="1" applyFill="1" applyBorder="1" applyAlignment="1">
      <alignment horizontal="left" vertical="center" wrapText="1"/>
    </xf>
    <xf numFmtId="0" fontId="109" fillId="0" borderId="40" xfId="6131" applyFont="1" applyFill="1" applyBorder="1" applyAlignment="1">
      <alignment horizontal="left" vertical="center" wrapText="1"/>
    </xf>
    <xf numFmtId="0" fontId="109" fillId="0" borderId="57" xfId="6131" applyFont="1" applyFill="1" applyBorder="1" applyAlignment="1">
      <alignment horizontal="left" vertical="center" wrapText="1"/>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0" borderId="62" xfId="6131" applyFont="1" applyFill="1" applyBorder="1" applyAlignment="1">
      <alignment horizontal="left" vertical="center" wrapText="1"/>
    </xf>
    <xf numFmtId="0" fontId="109" fillId="0" borderId="63" xfId="6131" applyFont="1" applyFill="1" applyBorder="1" applyAlignment="1">
      <alignment horizontal="left" vertical="center" wrapText="1"/>
    </xf>
    <xf numFmtId="0" fontId="109" fillId="0" borderId="64" xfId="6131" applyFont="1" applyFill="1" applyBorder="1" applyAlignment="1">
      <alignment horizontal="left" vertical="center" wrapText="1"/>
    </xf>
    <xf numFmtId="0" fontId="109" fillId="0" borderId="65" xfId="6131" applyFont="1" applyFill="1" applyBorder="1" applyAlignment="1">
      <alignment horizontal="left" vertical="center" wrapText="1"/>
    </xf>
    <xf numFmtId="0" fontId="109" fillId="0" borderId="22" xfId="6131" applyFont="1" applyFill="1" applyBorder="1" applyAlignment="1">
      <alignment horizontal="left" vertical="center" wrapText="1"/>
    </xf>
    <xf numFmtId="0" fontId="108" fillId="0" borderId="66" xfId="3897" applyFont="1" applyBorder="1" applyAlignment="1">
      <alignment horizontal="center" vertical="center"/>
    </xf>
    <xf numFmtId="0" fontId="108" fillId="0" borderId="67" xfId="3897" applyFont="1" applyBorder="1" applyAlignment="1">
      <alignment horizontal="center" vertical="center"/>
    </xf>
    <xf numFmtId="0" fontId="109" fillId="0" borderId="10" xfId="3897" applyFont="1" applyBorder="1" applyAlignment="1">
      <alignment horizontal="center" vertical="center"/>
    </xf>
    <xf numFmtId="0" fontId="109" fillId="0" borderId="10" xfId="3897" applyFont="1" applyBorder="1" applyAlignment="1">
      <alignment horizontal="center" textRotation="255" wrapText="1"/>
    </xf>
    <xf numFmtId="0" fontId="40" fillId="0" borderId="60" xfId="3897" applyFont="1" applyBorder="1" applyAlignment="1">
      <alignment horizontal="center" vertical="center"/>
    </xf>
    <xf numFmtId="0" fontId="40" fillId="0" borderId="41" xfId="3897" applyFont="1" applyBorder="1" applyAlignment="1">
      <alignment horizontal="center" vertical="center"/>
    </xf>
    <xf numFmtId="0" fontId="40" fillId="0" borderId="59" xfId="3897" applyFont="1" applyBorder="1" applyAlignment="1">
      <alignment horizontal="center" vertical="center"/>
    </xf>
    <xf numFmtId="0" fontId="108" fillId="0" borderId="10" xfId="3897" applyFont="1" applyBorder="1" applyAlignment="1">
      <alignment horizontal="center" vertical="center" wrapText="1"/>
    </xf>
    <xf numFmtId="0" fontId="6" fillId="0" borderId="1" xfId="3" applyAlignment="1">
      <alignment horizontal="center" wrapText="1"/>
    </xf>
    <xf numFmtId="0" fontId="30" fillId="12" borderId="0" xfId="10" applyFont="1" applyFill="1" applyAlignment="1">
      <alignment horizontal="center" vertical="center" wrapText="1"/>
    </xf>
    <xf numFmtId="0" fontId="31" fillId="12" borderId="24" xfId="10" applyFont="1" applyFill="1" applyBorder="1" applyAlignment="1">
      <alignment horizontal="center" vertical="center" wrapText="1"/>
    </xf>
    <xf numFmtId="0" fontId="29" fillId="12" borderId="25" xfId="10" applyFont="1" applyFill="1" applyBorder="1" applyAlignment="1">
      <alignment horizontal="center" vertical="center" wrapText="1"/>
    </xf>
    <xf numFmtId="0" fontId="32" fillId="12" borderId="26" xfId="10" applyFont="1" applyFill="1" applyBorder="1" applyAlignment="1">
      <alignment horizontal="center" vertical="center" wrapText="1"/>
    </xf>
    <xf numFmtId="0" fontId="32" fillId="12" borderId="29" xfId="10" applyFont="1" applyFill="1" applyBorder="1" applyAlignment="1">
      <alignment horizontal="center" vertical="center" wrapText="1"/>
    </xf>
    <xf numFmtId="0" fontId="32" fillId="12" borderId="31" xfId="10" applyFont="1" applyFill="1" applyBorder="1" applyAlignment="1">
      <alignment horizontal="center" vertical="center" wrapText="1"/>
    </xf>
    <xf numFmtId="0" fontId="33" fillId="12" borderId="27" xfId="10" applyFont="1" applyFill="1" applyBorder="1" applyAlignment="1">
      <alignment horizontal="center" vertical="center" wrapText="1"/>
    </xf>
    <xf numFmtId="0" fontId="33" fillId="12" borderId="28" xfId="10" applyFont="1" applyFill="1" applyBorder="1" applyAlignment="1">
      <alignment horizontal="center" vertical="center" wrapText="1"/>
    </xf>
    <xf numFmtId="0" fontId="31" fillId="12" borderId="30" xfId="10" applyFont="1" applyFill="1" applyBorder="1" applyAlignment="1">
      <alignment horizontal="center" vertical="center" wrapText="1"/>
    </xf>
    <xf numFmtId="0" fontId="31" fillId="12" borderId="27" xfId="10" applyFont="1" applyFill="1" applyBorder="1" applyAlignment="1">
      <alignment horizontal="center" vertical="center" wrapText="1"/>
    </xf>
    <xf numFmtId="0" fontId="31" fillId="12" borderId="28" xfId="10" applyFont="1" applyFill="1" applyBorder="1" applyAlignment="1">
      <alignment horizontal="center" vertical="center" wrapText="1"/>
    </xf>
    <xf numFmtId="0" fontId="14" fillId="3" borderId="5" xfId="7" applyFont="1" applyFill="1" applyBorder="1" applyAlignment="1">
      <alignment horizontal="center"/>
    </xf>
    <xf numFmtId="0" fontId="11" fillId="5" borderId="9" xfId="7" applyFont="1" applyFill="1" applyBorder="1" applyAlignment="1">
      <alignment horizontal="center"/>
    </xf>
    <xf numFmtId="0" fontId="16" fillId="3" borderId="6" xfId="7" applyFont="1" applyFill="1" applyBorder="1" applyAlignment="1">
      <alignment horizontal="center" wrapText="1"/>
    </xf>
    <xf numFmtId="0" fontId="11" fillId="5" borderId="10" xfId="7" applyFont="1" applyFill="1" applyBorder="1"/>
    <xf numFmtId="0" fontId="16" fillId="3" borderId="6" xfId="7" applyFont="1" applyFill="1" applyBorder="1" applyAlignment="1">
      <alignment horizontal="center"/>
    </xf>
    <xf numFmtId="165" fontId="16" fillId="5" borderId="6" xfId="8" applyFont="1" applyFill="1" applyBorder="1" applyAlignment="1">
      <alignment horizontal="center"/>
    </xf>
    <xf numFmtId="165" fontId="14" fillId="5" borderId="6" xfId="8" applyFont="1" applyFill="1" applyBorder="1" applyAlignment="1">
      <alignment horizontal="center"/>
    </xf>
    <xf numFmtId="165" fontId="14" fillId="5" borderId="7" xfId="8" applyFont="1" applyFill="1" applyBorder="1" applyAlignment="1">
      <alignment horizontal="center"/>
    </xf>
  </cellXfs>
  <cellStyles count="9269">
    <cellStyle name="20% - Accent1 2" xfId="54" xr:uid="{00000000-0005-0000-0000-000000000000}"/>
    <cellStyle name="20% - Accent1 2 14" xfId="55" xr:uid="{00000000-0005-0000-0000-000001000000}"/>
    <cellStyle name="20% - Accent1 2 14 2" xfId="56" xr:uid="{00000000-0005-0000-0000-000002000000}"/>
    <cellStyle name="20% - Accent1 2 14 3" xfId="57" xr:uid="{00000000-0005-0000-0000-000003000000}"/>
    <cellStyle name="20% - Accent1 2 15" xfId="58" xr:uid="{00000000-0005-0000-0000-000004000000}"/>
    <cellStyle name="20% - Accent1 2 15 2" xfId="59" xr:uid="{00000000-0005-0000-0000-000005000000}"/>
    <cellStyle name="20% - Accent1 2 15 3" xfId="60" xr:uid="{00000000-0005-0000-0000-000006000000}"/>
    <cellStyle name="20% - Accent1 2 16" xfId="61" xr:uid="{00000000-0005-0000-0000-000007000000}"/>
    <cellStyle name="20% - Accent1 2 16 2" xfId="62" xr:uid="{00000000-0005-0000-0000-000008000000}"/>
    <cellStyle name="20% - Accent1 2 16 3" xfId="63" xr:uid="{00000000-0005-0000-0000-000009000000}"/>
    <cellStyle name="20% - Accent1 2 17" xfId="64" xr:uid="{00000000-0005-0000-0000-00000A000000}"/>
    <cellStyle name="20% - Accent1 2 17 2" xfId="65" xr:uid="{00000000-0005-0000-0000-00000B000000}"/>
    <cellStyle name="20% - Accent1 2 17 3" xfId="66" xr:uid="{00000000-0005-0000-0000-00000C000000}"/>
    <cellStyle name="20% - Accent1 2 18" xfId="67" xr:uid="{00000000-0005-0000-0000-00000D000000}"/>
    <cellStyle name="20% - Accent1 2 18 2" xfId="68" xr:uid="{00000000-0005-0000-0000-00000E000000}"/>
    <cellStyle name="20% - Accent1 2 18 3" xfId="69" xr:uid="{00000000-0005-0000-0000-00000F000000}"/>
    <cellStyle name="20% - Accent1 2 19" xfId="70" xr:uid="{00000000-0005-0000-0000-000010000000}"/>
    <cellStyle name="20% - Accent1 2 2" xfId="71" xr:uid="{00000000-0005-0000-0000-000011000000}"/>
    <cellStyle name="20% - Accent1 2 2 2" xfId="72" xr:uid="{00000000-0005-0000-0000-000012000000}"/>
    <cellStyle name="20% - Accent1 2 2 3" xfId="73" xr:uid="{00000000-0005-0000-0000-000013000000}"/>
    <cellStyle name="20% - Accent1 2 2 4" xfId="74" xr:uid="{00000000-0005-0000-0000-000014000000}"/>
    <cellStyle name="20% - Accent1 2 2 5" xfId="75" xr:uid="{00000000-0005-0000-0000-000015000000}"/>
    <cellStyle name="20% - Accent1 2 20" xfId="76" xr:uid="{00000000-0005-0000-0000-000016000000}"/>
    <cellStyle name="20% - Accent1 2 21" xfId="77" xr:uid="{00000000-0005-0000-0000-000017000000}"/>
    <cellStyle name="20% - Accent1 2 22" xfId="78" xr:uid="{00000000-0005-0000-0000-000018000000}"/>
    <cellStyle name="20% - Accent1 2 23" xfId="79" xr:uid="{00000000-0005-0000-0000-000019000000}"/>
    <cellStyle name="20% - Accent1 2 24" xfId="80" xr:uid="{00000000-0005-0000-0000-00001A000000}"/>
    <cellStyle name="20% - Accent1 2 25" xfId="81" xr:uid="{00000000-0005-0000-0000-00001B000000}"/>
    <cellStyle name="20% - Accent1 2 26" xfId="82" xr:uid="{00000000-0005-0000-0000-00001C000000}"/>
    <cellStyle name="20% - Accent1 2 27" xfId="83" xr:uid="{00000000-0005-0000-0000-00001D000000}"/>
    <cellStyle name="20% - Accent1 2 28" xfId="84" xr:uid="{00000000-0005-0000-0000-00001E000000}"/>
    <cellStyle name="20% - Accent1 2 3" xfId="85" xr:uid="{00000000-0005-0000-0000-00001F000000}"/>
    <cellStyle name="20% - Accent1 2 3 10" xfId="86" xr:uid="{00000000-0005-0000-0000-000020000000}"/>
    <cellStyle name="20% - Accent1 2 3 2" xfId="87" xr:uid="{00000000-0005-0000-0000-000021000000}"/>
    <cellStyle name="20% - Accent1 2 3 3" xfId="88" xr:uid="{00000000-0005-0000-0000-000022000000}"/>
    <cellStyle name="20% - Accent1 2 3 4" xfId="89" xr:uid="{00000000-0005-0000-0000-000023000000}"/>
    <cellStyle name="20% - Accent1 2 3 5" xfId="90" xr:uid="{00000000-0005-0000-0000-000024000000}"/>
    <cellStyle name="20% - Accent1 2 3 6" xfId="91" xr:uid="{00000000-0005-0000-0000-000025000000}"/>
    <cellStyle name="20% - Accent1 2 3 7" xfId="92" xr:uid="{00000000-0005-0000-0000-000026000000}"/>
    <cellStyle name="20% - Accent1 2 3 8" xfId="93" xr:uid="{00000000-0005-0000-0000-000027000000}"/>
    <cellStyle name="20% - Accent1 2 3 9" xfId="94" xr:uid="{00000000-0005-0000-0000-000028000000}"/>
    <cellStyle name="20% - Accent1 2 4" xfId="95" xr:uid="{00000000-0005-0000-0000-000029000000}"/>
    <cellStyle name="20% - Accent1 2 4 10" xfId="96" xr:uid="{00000000-0005-0000-0000-00002A000000}"/>
    <cellStyle name="20% - Accent1 2 4 11" xfId="97" xr:uid="{00000000-0005-0000-0000-00002B000000}"/>
    <cellStyle name="20% - Accent1 2 4 2" xfId="98" xr:uid="{00000000-0005-0000-0000-00002C000000}"/>
    <cellStyle name="20% - Accent1 2 4 2 2" xfId="99" xr:uid="{00000000-0005-0000-0000-00002D000000}"/>
    <cellStyle name="20% - Accent1 2 4 2 3" xfId="100" xr:uid="{00000000-0005-0000-0000-00002E000000}"/>
    <cellStyle name="20% - Accent1 2 4 3" xfId="101" xr:uid="{00000000-0005-0000-0000-00002F000000}"/>
    <cellStyle name="20% - Accent1 2 4 4" xfId="102" xr:uid="{00000000-0005-0000-0000-000030000000}"/>
    <cellStyle name="20% - Accent1 2 4 5" xfId="103" xr:uid="{00000000-0005-0000-0000-000031000000}"/>
    <cellStyle name="20% - Accent1 2 4 6" xfId="104" xr:uid="{00000000-0005-0000-0000-000032000000}"/>
    <cellStyle name="20% - Accent1 2 4 7" xfId="105" xr:uid="{00000000-0005-0000-0000-000033000000}"/>
    <cellStyle name="20% - Accent1 2 4 8" xfId="106" xr:uid="{00000000-0005-0000-0000-000034000000}"/>
    <cellStyle name="20% - Accent1 2 4 9" xfId="107" xr:uid="{00000000-0005-0000-0000-000035000000}"/>
    <cellStyle name="20% - Accent1 2 5" xfId="108" xr:uid="{00000000-0005-0000-0000-000036000000}"/>
    <cellStyle name="20% - Accent1 2 5 10" xfId="109" xr:uid="{00000000-0005-0000-0000-000037000000}"/>
    <cellStyle name="20% - Accent1 2 5 11" xfId="110" xr:uid="{00000000-0005-0000-0000-000038000000}"/>
    <cellStyle name="20% - Accent1 2 5 2" xfId="111" xr:uid="{00000000-0005-0000-0000-000039000000}"/>
    <cellStyle name="20% - Accent1 2 5 2 2" xfId="112" xr:uid="{00000000-0005-0000-0000-00003A000000}"/>
    <cellStyle name="20% - Accent1 2 5 3" xfId="113" xr:uid="{00000000-0005-0000-0000-00003B000000}"/>
    <cellStyle name="20% - Accent1 2 5 4" xfId="114" xr:uid="{00000000-0005-0000-0000-00003C000000}"/>
    <cellStyle name="20% - Accent1 2 5 5" xfId="115" xr:uid="{00000000-0005-0000-0000-00003D000000}"/>
    <cellStyle name="20% - Accent1 2 5 6" xfId="116" xr:uid="{00000000-0005-0000-0000-00003E000000}"/>
    <cellStyle name="20% - Accent1 2 5 7" xfId="117" xr:uid="{00000000-0005-0000-0000-00003F000000}"/>
    <cellStyle name="20% - Accent1 2 5 8" xfId="118" xr:uid="{00000000-0005-0000-0000-000040000000}"/>
    <cellStyle name="20% - Accent1 2 5 9" xfId="119" xr:uid="{00000000-0005-0000-0000-000041000000}"/>
    <cellStyle name="20% - Accent1 2 6" xfId="120" xr:uid="{00000000-0005-0000-0000-000042000000}"/>
    <cellStyle name="20% - Accent1 2 6 2" xfId="121" xr:uid="{00000000-0005-0000-0000-000043000000}"/>
    <cellStyle name="20% - Accent1 2 6 3" xfId="122" xr:uid="{00000000-0005-0000-0000-000044000000}"/>
    <cellStyle name="20% - Accent1 2 7 2" xfId="123" xr:uid="{00000000-0005-0000-0000-000045000000}"/>
    <cellStyle name="20% - Accent1 2 7 3" xfId="124" xr:uid="{00000000-0005-0000-0000-000046000000}"/>
    <cellStyle name="20% - Accent1 2 8" xfId="125" xr:uid="{00000000-0005-0000-0000-000047000000}"/>
    <cellStyle name="20% - Accent1 2 8 2" xfId="126" xr:uid="{00000000-0005-0000-0000-000048000000}"/>
    <cellStyle name="20% - Accent1 2 8 3" xfId="127" xr:uid="{00000000-0005-0000-0000-000049000000}"/>
    <cellStyle name="20% - Accent1 2 9" xfId="128" xr:uid="{00000000-0005-0000-0000-00004A000000}"/>
    <cellStyle name="20% - Accent1 2 9 2" xfId="129" xr:uid="{00000000-0005-0000-0000-00004B000000}"/>
    <cellStyle name="20% - Accent1 2 9 3" xfId="130" xr:uid="{00000000-0005-0000-0000-00004C000000}"/>
    <cellStyle name="20% - Accent1 2_Blood_21months_EURO" xfId="131" xr:uid="{00000000-0005-0000-0000-00004D000000}"/>
    <cellStyle name="20% - Accent1 3" xfId="132" xr:uid="{00000000-0005-0000-0000-00004E000000}"/>
    <cellStyle name="20% - Accent1 3 2" xfId="133" xr:uid="{00000000-0005-0000-0000-00004F000000}"/>
    <cellStyle name="20% - Accent1 3 2 2" xfId="134" xr:uid="{00000000-0005-0000-0000-000050000000}"/>
    <cellStyle name="20% - Accent1 3 2 3" xfId="135" xr:uid="{00000000-0005-0000-0000-000051000000}"/>
    <cellStyle name="20% - Accent1 3 2 4" xfId="136" xr:uid="{00000000-0005-0000-0000-000052000000}"/>
    <cellStyle name="20% - Accent1 3 2 5" xfId="137" xr:uid="{00000000-0005-0000-0000-000053000000}"/>
    <cellStyle name="20% - Accent1 3 3" xfId="138" xr:uid="{00000000-0005-0000-0000-000054000000}"/>
    <cellStyle name="20% - Accent1 3 4" xfId="139" xr:uid="{00000000-0005-0000-0000-000055000000}"/>
    <cellStyle name="20% - Accent1 3 5" xfId="140" xr:uid="{00000000-0005-0000-0000-000056000000}"/>
    <cellStyle name="20% - Accent1 3 6" xfId="141" xr:uid="{00000000-0005-0000-0000-000057000000}"/>
    <cellStyle name="20% - Accent1 3_Budget incorporated 2011-2012 last101011" xfId="142" xr:uid="{00000000-0005-0000-0000-000058000000}"/>
    <cellStyle name="20% - Accent1 4" xfId="143" xr:uid="{00000000-0005-0000-0000-000059000000}"/>
    <cellStyle name="20% - Accent1 4 2" xfId="144" xr:uid="{00000000-0005-0000-0000-00005A000000}"/>
    <cellStyle name="20% - Accent1 4 2 2" xfId="145" xr:uid="{00000000-0005-0000-0000-00005B000000}"/>
    <cellStyle name="20% - Accent1 4 2 3" xfId="146" xr:uid="{00000000-0005-0000-0000-00005C000000}"/>
    <cellStyle name="20% - Accent1 4 2 4" xfId="147" xr:uid="{00000000-0005-0000-0000-00005D000000}"/>
    <cellStyle name="20% - Accent1 4 2 5" xfId="148" xr:uid="{00000000-0005-0000-0000-00005E000000}"/>
    <cellStyle name="20% - Accent1 4 3" xfId="149" xr:uid="{00000000-0005-0000-0000-00005F000000}"/>
    <cellStyle name="20% - Accent1 4 4" xfId="150" xr:uid="{00000000-0005-0000-0000-000060000000}"/>
    <cellStyle name="20% - Accent1 4 5" xfId="151" xr:uid="{00000000-0005-0000-0000-000061000000}"/>
    <cellStyle name="20% - Accent1 4 6" xfId="152" xr:uid="{00000000-0005-0000-0000-000062000000}"/>
    <cellStyle name="20% - Accent1 4_Budget incorporated 2011-2012 last101011" xfId="153" xr:uid="{00000000-0005-0000-0000-000063000000}"/>
    <cellStyle name="20% - Accent1 5" xfId="154" xr:uid="{00000000-0005-0000-0000-000064000000}"/>
    <cellStyle name="20% - Accent1 5 2" xfId="155" xr:uid="{00000000-0005-0000-0000-000065000000}"/>
    <cellStyle name="20% - Accent1 5 3" xfId="156" xr:uid="{00000000-0005-0000-0000-000066000000}"/>
    <cellStyle name="20% - Accent1 5 4" xfId="157" xr:uid="{00000000-0005-0000-0000-000067000000}"/>
    <cellStyle name="20% - Accent1 5 5" xfId="158" xr:uid="{00000000-0005-0000-0000-000068000000}"/>
    <cellStyle name="20% - Accent1 6" xfId="6134" xr:uid="{00000000-0005-0000-0000-000069000000}"/>
    <cellStyle name="20% - Accent1 7" xfId="6135" xr:uid="{00000000-0005-0000-0000-00006A000000}"/>
    <cellStyle name="20% - Accent1 8" xfId="6136" xr:uid="{00000000-0005-0000-0000-00006B000000}"/>
    <cellStyle name="20% - Accent2 2" xfId="159" xr:uid="{00000000-0005-0000-0000-00006C000000}"/>
    <cellStyle name="20% - Accent2 2 10" xfId="160" xr:uid="{00000000-0005-0000-0000-00006D000000}"/>
    <cellStyle name="20% - Accent2 2 10 2" xfId="161" xr:uid="{00000000-0005-0000-0000-00006E000000}"/>
    <cellStyle name="20% - Accent2 2 10 3" xfId="162" xr:uid="{00000000-0005-0000-0000-00006F000000}"/>
    <cellStyle name="20% - Accent2 2 11" xfId="163" xr:uid="{00000000-0005-0000-0000-000070000000}"/>
    <cellStyle name="20% - Accent2 2 11 2" xfId="164" xr:uid="{00000000-0005-0000-0000-000071000000}"/>
    <cellStyle name="20% - Accent2 2 11 3" xfId="165" xr:uid="{00000000-0005-0000-0000-000072000000}"/>
    <cellStyle name="20% - Accent2 2 12" xfId="166" xr:uid="{00000000-0005-0000-0000-000073000000}"/>
    <cellStyle name="20% - Accent2 2 12 2" xfId="167" xr:uid="{00000000-0005-0000-0000-000074000000}"/>
    <cellStyle name="20% - Accent2 2 12 3" xfId="168" xr:uid="{00000000-0005-0000-0000-000075000000}"/>
    <cellStyle name="20% - Accent2 2 13" xfId="169" xr:uid="{00000000-0005-0000-0000-000076000000}"/>
    <cellStyle name="20% - Accent2 2 13 2" xfId="170" xr:uid="{00000000-0005-0000-0000-000077000000}"/>
    <cellStyle name="20% - Accent2 2 13 3" xfId="171" xr:uid="{00000000-0005-0000-0000-000078000000}"/>
    <cellStyle name="20% - Accent2 2 14" xfId="172" xr:uid="{00000000-0005-0000-0000-000079000000}"/>
    <cellStyle name="20% - Accent2 2 14 2" xfId="173" xr:uid="{00000000-0005-0000-0000-00007A000000}"/>
    <cellStyle name="20% - Accent2 2 14 3" xfId="174" xr:uid="{00000000-0005-0000-0000-00007B000000}"/>
    <cellStyle name="20% - Accent2 2 15" xfId="175" xr:uid="{00000000-0005-0000-0000-00007C000000}"/>
    <cellStyle name="20% - Accent2 2 15 2" xfId="176" xr:uid="{00000000-0005-0000-0000-00007D000000}"/>
    <cellStyle name="20% - Accent2 2 15 3" xfId="177" xr:uid="{00000000-0005-0000-0000-00007E000000}"/>
    <cellStyle name="20% - Accent2 2 16" xfId="178" xr:uid="{00000000-0005-0000-0000-00007F000000}"/>
    <cellStyle name="20% - Accent2 2 16 2" xfId="179" xr:uid="{00000000-0005-0000-0000-000080000000}"/>
    <cellStyle name="20% - Accent2 2 16 3" xfId="180" xr:uid="{00000000-0005-0000-0000-000081000000}"/>
    <cellStyle name="20% - Accent2 2 17" xfId="181" xr:uid="{00000000-0005-0000-0000-000082000000}"/>
    <cellStyle name="20% - Accent2 2 17 2" xfId="182" xr:uid="{00000000-0005-0000-0000-000083000000}"/>
    <cellStyle name="20% - Accent2 2 17 3" xfId="183" xr:uid="{00000000-0005-0000-0000-000084000000}"/>
    <cellStyle name="20% - Accent2 2 18" xfId="184" xr:uid="{00000000-0005-0000-0000-000085000000}"/>
    <cellStyle name="20% - Accent2 2 18 2" xfId="185" xr:uid="{00000000-0005-0000-0000-000086000000}"/>
    <cellStyle name="20% - Accent2 2 18 3" xfId="186" xr:uid="{00000000-0005-0000-0000-000087000000}"/>
    <cellStyle name="20% - Accent2 2 19" xfId="187" xr:uid="{00000000-0005-0000-0000-000088000000}"/>
    <cellStyle name="20% - Accent2 2 2" xfId="188" xr:uid="{00000000-0005-0000-0000-000089000000}"/>
    <cellStyle name="20% - Accent2 2 2 2" xfId="189" xr:uid="{00000000-0005-0000-0000-00008A000000}"/>
    <cellStyle name="20% - Accent2 2 2 3" xfId="190" xr:uid="{00000000-0005-0000-0000-00008B000000}"/>
    <cellStyle name="20% - Accent2 2 2 4" xfId="191" xr:uid="{00000000-0005-0000-0000-00008C000000}"/>
    <cellStyle name="20% - Accent2 2 2 5" xfId="192" xr:uid="{00000000-0005-0000-0000-00008D000000}"/>
    <cellStyle name="20% - Accent2 2 20" xfId="193" xr:uid="{00000000-0005-0000-0000-00008E000000}"/>
    <cellStyle name="20% - Accent2 2 21" xfId="194" xr:uid="{00000000-0005-0000-0000-00008F000000}"/>
    <cellStyle name="20% - Accent2 2 22" xfId="195" xr:uid="{00000000-0005-0000-0000-000090000000}"/>
    <cellStyle name="20% - Accent2 2 23" xfId="196" xr:uid="{00000000-0005-0000-0000-000091000000}"/>
    <cellStyle name="20% - Accent2 2 24" xfId="197" xr:uid="{00000000-0005-0000-0000-000092000000}"/>
    <cellStyle name="20% - Accent2 2 25" xfId="198" xr:uid="{00000000-0005-0000-0000-000093000000}"/>
    <cellStyle name="20% - Accent2 2 26" xfId="199" xr:uid="{00000000-0005-0000-0000-000094000000}"/>
    <cellStyle name="20% - Accent2 2 27" xfId="200" xr:uid="{00000000-0005-0000-0000-000095000000}"/>
    <cellStyle name="20% - Accent2 2 28" xfId="201" xr:uid="{00000000-0005-0000-0000-000096000000}"/>
    <cellStyle name="20% - Accent2 2 3" xfId="202" xr:uid="{00000000-0005-0000-0000-000097000000}"/>
    <cellStyle name="20% - Accent2 2 3 10" xfId="203" xr:uid="{00000000-0005-0000-0000-000098000000}"/>
    <cellStyle name="20% - Accent2 2 3 2" xfId="204" xr:uid="{00000000-0005-0000-0000-000099000000}"/>
    <cellStyle name="20% - Accent2 2 3 3" xfId="205" xr:uid="{00000000-0005-0000-0000-00009A000000}"/>
    <cellStyle name="20% - Accent2 2 3 4" xfId="206" xr:uid="{00000000-0005-0000-0000-00009B000000}"/>
    <cellStyle name="20% - Accent2 2 3 5" xfId="207" xr:uid="{00000000-0005-0000-0000-00009C000000}"/>
    <cellStyle name="20% - Accent2 2 3 6" xfId="208" xr:uid="{00000000-0005-0000-0000-00009D000000}"/>
    <cellStyle name="20% - Accent2 2 3 7" xfId="209" xr:uid="{00000000-0005-0000-0000-00009E000000}"/>
    <cellStyle name="20% - Accent2 2 3 8" xfId="210" xr:uid="{00000000-0005-0000-0000-00009F000000}"/>
    <cellStyle name="20% - Accent2 2 3 9" xfId="211" xr:uid="{00000000-0005-0000-0000-0000A0000000}"/>
    <cellStyle name="20% - Accent2 2 4" xfId="212" xr:uid="{00000000-0005-0000-0000-0000A1000000}"/>
    <cellStyle name="20% - Accent2 2 4 10" xfId="213" xr:uid="{00000000-0005-0000-0000-0000A2000000}"/>
    <cellStyle name="20% - Accent2 2 4 11" xfId="214" xr:uid="{00000000-0005-0000-0000-0000A3000000}"/>
    <cellStyle name="20% - Accent2 2 4 2" xfId="215" xr:uid="{00000000-0005-0000-0000-0000A4000000}"/>
    <cellStyle name="20% - Accent2 2 4 2 2" xfId="216" xr:uid="{00000000-0005-0000-0000-0000A5000000}"/>
    <cellStyle name="20% - Accent2 2 4 2 3" xfId="217" xr:uid="{00000000-0005-0000-0000-0000A6000000}"/>
    <cellStyle name="20% - Accent2 2 4 3" xfId="218" xr:uid="{00000000-0005-0000-0000-0000A7000000}"/>
    <cellStyle name="20% - Accent2 2 4 4" xfId="219" xr:uid="{00000000-0005-0000-0000-0000A8000000}"/>
    <cellStyle name="20% - Accent2 2 4 5" xfId="220" xr:uid="{00000000-0005-0000-0000-0000A9000000}"/>
    <cellStyle name="20% - Accent2 2 4 6" xfId="221" xr:uid="{00000000-0005-0000-0000-0000AA000000}"/>
    <cellStyle name="20% - Accent2 2 4 7" xfId="222" xr:uid="{00000000-0005-0000-0000-0000AB000000}"/>
    <cellStyle name="20% - Accent2 2 4 8" xfId="223" xr:uid="{00000000-0005-0000-0000-0000AC000000}"/>
    <cellStyle name="20% - Accent2 2 4 9" xfId="224" xr:uid="{00000000-0005-0000-0000-0000AD000000}"/>
    <cellStyle name="20% - Accent2 2 5" xfId="225" xr:uid="{00000000-0005-0000-0000-0000AE000000}"/>
    <cellStyle name="20% - Accent2 2 5 10" xfId="226" xr:uid="{00000000-0005-0000-0000-0000AF000000}"/>
    <cellStyle name="20% - Accent2 2 5 11" xfId="227" xr:uid="{00000000-0005-0000-0000-0000B0000000}"/>
    <cellStyle name="20% - Accent2 2 5 2" xfId="228" xr:uid="{00000000-0005-0000-0000-0000B1000000}"/>
    <cellStyle name="20% - Accent2 2 5 2 2" xfId="229" xr:uid="{00000000-0005-0000-0000-0000B2000000}"/>
    <cellStyle name="20% - Accent2 2 5 3" xfId="230" xr:uid="{00000000-0005-0000-0000-0000B3000000}"/>
    <cellStyle name="20% - Accent2 2 5 4" xfId="231" xr:uid="{00000000-0005-0000-0000-0000B4000000}"/>
    <cellStyle name="20% - Accent2 2 5 5" xfId="232" xr:uid="{00000000-0005-0000-0000-0000B5000000}"/>
    <cellStyle name="20% - Accent2 2 5 6" xfId="233" xr:uid="{00000000-0005-0000-0000-0000B6000000}"/>
    <cellStyle name="20% - Accent2 2 5 7" xfId="234" xr:uid="{00000000-0005-0000-0000-0000B7000000}"/>
    <cellStyle name="20% - Accent2 2 5 8" xfId="235" xr:uid="{00000000-0005-0000-0000-0000B8000000}"/>
    <cellStyle name="20% - Accent2 2 5 9" xfId="236" xr:uid="{00000000-0005-0000-0000-0000B9000000}"/>
    <cellStyle name="20% - Accent2 2 6" xfId="237" xr:uid="{00000000-0005-0000-0000-0000BA000000}"/>
    <cellStyle name="20% - Accent2 2 6 2" xfId="238" xr:uid="{00000000-0005-0000-0000-0000BB000000}"/>
    <cellStyle name="20% - Accent2 2 6 3" xfId="239" xr:uid="{00000000-0005-0000-0000-0000BC000000}"/>
    <cellStyle name="20% - Accent2 2 7" xfId="240" xr:uid="{00000000-0005-0000-0000-0000BD000000}"/>
    <cellStyle name="20% - Accent2 2 7 2" xfId="241" xr:uid="{00000000-0005-0000-0000-0000BE000000}"/>
    <cellStyle name="20% - Accent2 2 7 3" xfId="242" xr:uid="{00000000-0005-0000-0000-0000BF000000}"/>
    <cellStyle name="20% - Accent2 2 8" xfId="243" xr:uid="{00000000-0005-0000-0000-0000C0000000}"/>
    <cellStyle name="20% - Accent2 2 8 2" xfId="244" xr:uid="{00000000-0005-0000-0000-0000C1000000}"/>
    <cellStyle name="20% - Accent2 2 8 3" xfId="245" xr:uid="{00000000-0005-0000-0000-0000C2000000}"/>
    <cellStyle name="20% - Accent2 2 9" xfId="246" xr:uid="{00000000-0005-0000-0000-0000C3000000}"/>
    <cellStyle name="20% - Accent2 2 9 2" xfId="247" xr:uid="{00000000-0005-0000-0000-0000C4000000}"/>
    <cellStyle name="20% - Accent2 2 9 3" xfId="248" xr:uid="{00000000-0005-0000-0000-0000C5000000}"/>
    <cellStyle name="20% - Accent2 2_Blood_21months_EURO" xfId="249" xr:uid="{00000000-0005-0000-0000-0000C6000000}"/>
    <cellStyle name="20% - Accent2 3" xfId="250" xr:uid="{00000000-0005-0000-0000-0000C7000000}"/>
    <cellStyle name="20% - Accent2 3 2" xfId="251" xr:uid="{00000000-0005-0000-0000-0000C8000000}"/>
    <cellStyle name="20% - Accent2 3 2 2" xfId="252" xr:uid="{00000000-0005-0000-0000-0000C9000000}"/>
    <cellStyle name="20% - Accent2 3 2 3" xfId="253" xr:uid="{00000000-0005-0000-0000-0000CA000000}"/>
    <cellStyle name="20% - Accent2 3 2 4" xfId="254" xr:uid="{00000000-0005-0000-0000-0000CB000000}"/>
    <cellStyle name="20% - Accent2 3 2 5" xfId="255" xr:uid="{00000000-0005-0000-0000-0000CC000000}"/>
    <cellStyle name="20% - Accent2 3 3" xfId="256" xr:uid="{00000000-0005-0000-0000-0000CD000000}"/>
    <cellStyle name="20% - Accent2 3 4" xfId="257" xr:uid="{00000000-0005-0000-0000-0000CE000000}"/>
    <cellStyle name="20% - Accent2 3 5" xfId="258" xr:uid="{00000000-0005-0000-0000-0000CF000000}"/>
    <cellStyle name="20% - Accent2 3 6" xfId="259" xr:uid="{00000000-0005-0000-0000-0000D0000000}"/>
    <cellStyle name="20% - Accent2 3_Budget incorporated 2011-2012 last101011" xfId="260" xr:uid="{00000000-0005-0000-0000-0000D1000000}"/>
    <cellStyle name="20% - Accent2 4" xfId="261" xr:uid="{00000000-0005-0000-0000-0000D2000000}"/>
    <cellStyle name="20% - Accent2 4 2" xfId="262" xr:uid="{00000000-0005-0000-0000-0000D3000000}"/>
    <cellStyle name="20% - Accent2 4 2 2" xfId="263" xr:uid="{00000000-0005-0000-0000-0000D4000000}"/>
    <cellStyle name="20% - Accent2 4 2 3" xfId="264" xr:uid="{00000000-0005-0000-0000-0000D5000000}"/>
    <cellStyle name="20% - Accent2 4 2 4" xfId="265" xr:uid="{00000000-0005-0000-0000-0000D6000000}"/>
    <cellStyle name="20% - Accent2 4 2 5" xfId="266" xr:uid="{00000000-0005-0000-0000-0000D7000000}"/>
    <cellStyle name="20% - Accent2 4 3" xfId="267" xr:uid="{00000000-0005-0000-0000-0000D8000000}"/>
    <cellStyle name="20% - Accent2 4 4" xfId="268" xr:uid="{00000000-0005-0000-0000-0000D9000000}"/>
    <cellStyle name="20% - Accent2 4 5" xfId="269" xr:uid="{00000000-0005-0000-0000-0000DA000000}"/>
    <cellStyle name="20% - Accent2 4 6" xfId="270" xr:uid="{00000000-0005-0000-0000-0000DB000000}"/>
    <cellStyle name="20% - Accent2 4_Budget incorporated 2011-2012 last101011" xfId="271" xr:uid="{00000000-0005-0000-0000-0000DC000000}"/>
    <cellStyle name="20% - Accent2 5" xfId="272" xr:uid="{00000000-0005-0000-0000-0000DD000000}"/>
    <cellStyle name="20% - Accent2 5 2" xfId="273" xr:uid="{00000000-0005-0000-0000-0000DE000000}"/>
    <cellStyle name="20% - Accent2 5 3" xfId="274" xr:uid="{00000000-0005-0000-0000-0000DF000000}"/>
    <cellStyle name="20% - Accent2 5 4" xfId="275" xr:uid="{00000000-0005-0000-0000-0000E0000000}"/>
    <cellStyle name="20% - Accent2 5 5" xfId="276" xr:uid="{00000000-0005-0000-0000-0000E1000000}"/>
    <cellStyle name="20% - Accent2 6" xfId="6137" xr:uid="{00000000-0005-0000-0000-0000E2000000}"/>
    <cellStyle name="20% - Accent2 7" xfId="6138" xr:uid="{00000000-0005-0000-0000-0000E3000000}"/>
    <cellStyle name="20% - Accent2 8" xfId="6139" xr:uid="{00000000-0005-0000-0000-0000E4000000}"/>
    <cellStyle name="20% - Accent3 2" xfId="277" xr:uid="{00000000-0005-0000-0000-0000E5000000}"/>
    <cellStyle name="20% - Accent3 2 10" xfId="278" xr:uid="{00000000-0005-0000-0000-0000E6000000}"/>
    <cellStyle name="20% - Accent3 2 10 2" xfId="279" xr:uid="{00000000-0005-0000-0000-0000E7000000}"/>
    <cellStyle name="20% - Accent3 2 10 3" xfId="280" xr:uid="{00000000-0005-0000-0000-0000E8000000}"/>
    <cellStyle name="20% - Accent3 2 11" xfId="281" xr:uid="{00000000-0005-0000-0000-0000E9000000}"/>
    <cellStyle name="20% - Accent3 2 11 2" xfId="282" xr:uid="{00000000-0005-0000-0000-0000EA000000}"/>
    <cellStyle name="20% - Accent3 2 11 3" xfId="283" xr:uid="{00000000-0005-0000-0000-0000EB000000}"/>
    <cellStyle name="20% - Accent3 2 12" xfId="284" xr:uid="{00000000-0005-0000-0000-0000EC000000}"/>
    <cellStyle name="20% - Accent3 2 12 2" xfId="285" xr:uid="{00000000-0005-0000-0000-0000ED000000}"/>
    <cellStyle name="20% - Accent3 2 12 3" xfId="286" xr:uid="{00000000-0005-0000-0000-0000EE000000}"/>
    <cellStyle name="20% - Accent3 2 13" xfId="287" xr:uid="{00000000-0005-0000-0000-0000EF000000}"/>
    <cellStyle name="20% - Accent3 2 13 2" xfId="288" xr:uid="{00000000-0005-0000-0000-0000F0000000}"/>
    <cellStyle name="20% - Accent3 2 13 3" xfId="289" xr:uid="{00000000-0005-0000-0000-0000F1000000}"/>
    <cellStyle name="20% - Accent3 2 14" xfId="290" xr:uid="{00000000-0005-0000-0000-0000F2000000}"/>
    <cellStyle name="20% - Accent3 2 14 2" xfId="291" xr:uid="{00000000-0005-0000-0000-0000F3000000}"/>
    <cellStyle name="20% - Accent3 2 14 3" xfId="292" xr:uid="{00000000-0005-0000-0000-0000F4000000}"/>
    <cellStyle name="20% - Accent3 2 15" xfId="293" xr:uid="{00000000-0005-0000-0000-0000F5000000}"/>
    <cellStyle name="20% - Accent3 2 15 2" xfId="294" xr:uid="{00000000-0005-0000-0000-0000F6000000}"/>
    <cellStyle name="20% - Accent3 2 15 3" xfId="295" xr:uid="{00000000-0005-0000-0000-0000F7000000}"/>
    <cellStyle name="20% - Accent3 2 16" xfId="296" xr:uid="{00000000-0005-0000-0000-0000F8000000}"/>
    <cellStyle name="20% - Accent3 2 16 2" xfId="297" xr:uid="{00000000-0005-0000-0000-0000F9000000}"/>
    <cellStyle name="20% - Accent3 2 16 3" xfId="298" xr:uid="{00000000-0005-0000-0000-0000FA000000}"/>
    <cellStyle name="20% - Accent3 2 17" xfId="299" xr:uid="{00000000-0005-0000-0000-0000FB000000}"/>
    <cellStyle name="20% - Accent3 2 17 2" xfId="300" xr:uid="{00000000-0005-0000-0000-0000FC000000}"/>
    <cellStyle name="20% - Accent3 2 17 3" xfId="301" xr:uid="{00000000-0005-0000-0000-0000FD000000}"/>
    <cellStyle name="20% - Accent3 2 18" xfId="302" xr:uid="{00000000-0005-0000-0000-0000FE000000}"/>
    <cellStyle name="20% - Accent3 2 18 2" xfId="303" xr:uid="{00000000-0005-0000-0000-0000FF000000}"/>
    <cellStyle name="20% - Accent3 2 18 3" xfId="304" xr:uid="{00000000-0005-0000-0000-000000010000}"/>
    <cellStyle name="20% - Accent3 2 19" xfId="305" xr:uid="{00000000-0005-0000-0000-000001010000}"/>
    <cellStyle name="20% - Accent3 2 2" xfId="306" xr:uid="{00000000-0005-0000-0000-000002010000}"/>
    <cellStyle name="20% - Accent3 2 2 2" xfId="307" xr:uid="{00000000-0005-0000-0000-000003010000}"/>
    <cellStyle name="20% - Accent3 2 2 3" xfId="308" xr:uid="{00000000-0005-0000-0000-000004010000}"/>
    <cellStyle name="20% - Accent3 2 2 4" xfId="309" xr:uid="{00000000-0005-0000-0000-000005010000}"/>
    <cellStyle name="20% - Accent3 2 2 5" xfId="310" xr:uid="{00000000-0005-0000-0000-000006010000}"/>
    <cellStyle name="20% - Accent3 2 20" xfId="311" xr:uid="{00000000-0005-0000-0000-000007010000}"/>
    <cellStyle name="20% - Accent3 2 21" xfId="312" xr:uid="{00000000-0005-0000-0000-000008010000}"/>
    <cellStyle name="20% - Accent3 2 22" xfId="313" xr:uid="{00000000-0005-0000-0000-000009010000}"/>
    <cellStyle name="20% - Accent3 2 23" xfId="314" xr:uid="{00000000-0005-0000-0000-00000A010000}"/>
    <cellStyle name="20% - Accent3 2 24" xfId="315" xr:uid="{00000000-0005-0000-0000-00000B010000}"/>
    <cellStyle name="20% - Accent3 2 25" xfId="316" xr:uid="{00000000-0005-0000-0000-00000C010000}"/>
    <cellStyle name="20% - Accent3 2 26" xfId="317" xr:uid="{00000000-0005-0000-0000-00000D010000}"/>
    <cellStyle name="20% - Accent3 2 27" xfId="318" xr:uid="{00000000-0005-0000-0000-00000E010000}"/>
    <cellStyle name="20% - Accent3 2 28" xfId="319" xr:uid="{00000000-0005-0000-0000-00000F010000}"/>
    <cellStyle name="20% - Accent3 2 3" xfId="320" xr:uid="{00000000-0005-0000-0000-000010010000}"/>
    <cellStyle name="20% - Accent3 2 3 10" xfId="321" xr:uid="{00000000-0005-0000-0000-000011010000}"/>
    <cellStyle name="20% - Accent3 2 3 2" xfId="322" xr:uid="{00000000-0005-0000-0000-000012010000}"/>
    <cellStyle name="20% - Accent3 2 3 3" xfId="323" xr:uid="{00000000-0005-0000-0000-000013010000}"/>
    <cellStyle name="20% - Accent3 2 3 4" xfId="324" xr:uid="{00000000-0005-0000-0000-000014010000}"/>
    <cellStyle name="20% - Accent3 2 3 5" xfId="325" xr:uid="{00000000-0005-0000-0000-000015010000}"/>
    <cellStyle name="20% - Accent3 2 3 6" xfId="326" xr:uid="{00000000-0005-0000-0000-000016010000}"/>
    <cellStyle name="20% - Accent3 2 3 7" xfId="327" xr:uid="{00000000-0005-0000-0000-000017010000}"/>
    <cellStyle name="20% - Accent3 2 3 8" xfId="328" xr:uid="{00000000-0005-0000-0000-000018010000}"/>
    <cellStyle name="20% - Accent3 2 3 9" xfId="329" xr:uid="{00000000-0005-0000-0000-000019010000}"/>
    <cellStyle name="20% - Accent3 2 4" xfId="330" xr:uid="{00000000-0005-0000-0000-00001A010000}"/>
    <cellStyle name="20% - Accent3 2 4 10" xfId="331" xr:uid="{00000000-0005-0000-0000-00001B010000}"/>
    <cellStyle name="20% - Accent3 2 4 11" xfId="332" xr:uid="{00000000-0005-0000-0000-00001C010000}"/>
    <cellStyle name="20% - Accent3 2 4 2" xfId="333" xr:uid="{00000000-0005-0000-0000-00001D010000}"/>
    <cellStyle name="20% - Accent3 2 4 2 2" xfId="334" xr:uid="{00000000-0005-0000-0000-00001E010000}"/>
    <cellStyle name="20% - Accent3 2 4 2 3" xfId="335" xr:uid="{00000000-0005-0000-0000-00001F010000}"/>
    <cellStyle name="20% - Accent3 2 4 3" xfId="336" xr:uid="{00000000-0005-0000-0000-000020010000}"/>
    <cellStyle name="20% - Accent3 2 4 4" xfId="337" xr:uid="{00000000-0005-0000-0000-000021010000}"/>
    <cellStyle name="20% - Accent3 2 4 5" xfId="338" xr:uid="{00000000-0005-0000-0000-000022010000}"/>
    <cellStyle name="20% - Accent3 2 4 6" xfId="339" xr:uid="{00000000-0005-0000-0000-000023010000}"/>
    <cellStyle name="20% - Accent3 2 4 7" xfId="340" xr:uid="{00000000-0005-0000-0000-000024010000}"/>
    <cellStyle name="20% - Accent3 2 4 8" xfId="341" xr:uid="{00000000-0005-0000-0000-000025010000}"/>
    <cellStyle name="20% - Accent3 2 4 9" xfId="342" xr:uid="{00000000-0005-0000-0000-000026010000}"/>
    <cellStyle name="20% - Accent3 2 5" xfId="343" xr:uid="{00000000-0005-0000-0000-000027010000}"/>
    <cellStyle name="20% - Accent3 2 5 10" xfId="344" xr:uid="{00000000-0005-0000-0000-000028010000}"/>
    <cellStyle name="20% - Accent3 2 5 11" xfId="345" xr:uid="{00000000-0005-0000-0000-000029010000}"/>
    <cellStyle name="20% - Accent3 2 5 2" xfId="346" xr:uid="{00000000-0005-0000-0000-00002A010000}"/>
    <cellStyle name="20% - Accent3 2 5 2 2" xfId="347" xr:uid="{00000000-0005-0000-0000-00002B010000}"/>
    <cellStyle name="20% - Accent3 2 5 3" xfId="348" xr:uid="{00000000-0005-0000-0000-00002C010000}"/>
    <cellStyle name="20% - Accent3 2 5 4" xfId="349" xr:uid="{00000000-0005-0000-0000-00002D010000}"/>
    <cellStyle name="20% - Accent3 2 5 5" xfId="350" xr:uid="{00000000-0005-0000-0000-00002E010000}"/>
    <cellStyle name="20% - Accent3 2 5 6" xfId="351" xr:uid="{00000000-0005-0000-0000-00002F010000}"/>
    <cellStyle name="20% - Accent3 2 5 7" xfId="352" xr:uid="{00000000-0005-0000-0000-000030010000}"/>
    <cellStyle name="20% - Accent3 2 5 8" xfId="353" xr:uid="{00000000-0005-0000-0000-000031010000}"/>
    <cellStyle name="20% - Accent3 2 5 9" xfId="354" xr:uid="{00000000-0005-0000-0000-000032010000}"/>
    <cellStyle name="20% - Accent3 2 6" xfId="355" xr:uid="{00000000-0005-0000-0000-000033010000}"/>
    <cellStyle name="20% - Accent3 2 6 2" xfId="356" xr:uid="{00000000-0005-0000-0000-000034010000}"/>
    <cellStyle name="20% - Accent3 2 6 3" xfId="357" xr:uid="{00000000-0005-0000-0000-000035010000}"/>
    <cellStyle name="20% - Accent3 2 7" xfId="358" xr:uid="{00000000-0005-0000-0000-000036010000}"/>
    <cellStyle name="20% - Accent3 2 7 2" xfId="359" xr:uid="{00000000-0005-0000-0000-000037010000}"/>
    <cellStyle name="20% - Accent3 2 7 3" xfId="360" xr:uid="{00000000-0005-0000-0000-000038010000}"/>
    <cellStyle name="20% - Accent3 2 8" xfId="361" xr:uid="{00000000-0005-0000-0000-000039010000}"/>
    <cellStyle name="20% - Accent3 2 8 2" xfId="362" xr:uid="{00000000-0005-0000-0000-00003A010000}"/>
    <cellStyle name="20% - Accent3 2 8 3" xfId="363" xr:uid="{00000000-0005-0000-0000-00003B010000}"/>
    <cellStyle name="20% - Accent3 2 9" xfId="364" xr:uid="{00000000-0005-0000-0000-00003C010000}"/>
    <cellStyle name="20% - Accent3 2 9 2" xfId="365" xr:uid="{00000000-0005-0000-0000-00003D010000}"/>
    <cellStyle name="20% - Accent3 2 9 3" xfId="366" xr:uid="{00000000-0005-0000-0000-00003E010000}"/>
    <cellStyle name="20% - Accent3 2_Blood_21months_EURO" xfId="367" xr:uid="{00000000-0005-0000-0000-00003F010000}"/>
    <cellStyle name="20% - Accent3 3" xfId="368" xr:uid="{00000000-0005-0000-0000-000040010000}"/>
    <cellStyle name="20% - Accent3 3 2" xfId="369" xr:uid="{00000000-0005-0000-0000-000041010000}"/>
    <cellStyle name="20% - Accent3 3 2 2" xfId="370" xr:uid="{00000000-0005-0000-0000-000042010000}"/>
    <cellStyle name="20% - Accent3 3 2 3" xfId="371" xr:uid="{00000000-0005-0000-0000-000043010000}"/>
    <cellStyle name="20% - Accent3 3 2 4" xfId="372" xr:uid="{00000000-0005-0000-0000-000044010000}"/>
    <cellStyle name="20% - Accent3 3 2 5" xfId="373" xr:uid="{00000000-0005-0000-0000-000045010000}"/>
    <cellStyle name="20% - Accent3 3 3" xfId="374" xr:uid="{00000000-0005-0000-0000-000046010000}"/>
    <cellStyle name="20% - Accent3 3 4" xfId="375" xr:uid="{00000000-0005-0000-0000-000047010000}"/>
    <cellStyle name="20% - Accent3 3 5" xfId="376" xr:uid="{00000000-0005-0000-0000-000048010000}"/>
    <cellStyle name="20% - Accent3 3 6" xfId="377" xr:uid="{00000000-0005-0000-0000-000049010000}"/>
    <cellStyle name="20% - Accent3 3_Budget incorporated 2011-2012 last101011" xfId="378" xr:uid="{00000000-0005-0000-0000-00004A010000}"/>
    <cellStyle name="20% - Accent3 4" xfId="379" xr:uid="{00000000-0005-0000-0000-00004B010000}"/>
    <cellStyle name="20% - Accent3 4 2" xfId="380" xr:uid="{00000000-0005-0000-0000-00004C010000}"/>
    <cellStyle name="20% - Accent3 4 2 2" xfId="381" xr:uid="{00000000-0005-0000-0000-00004D010000}"/>
    <cellStyle name="20% - Accent3 4 2 3" xfId="382" xr:uid="{00000000-0005-0000-0000-00004E010000}"/>
    <cellStyle name="20% - Accent3 4 2 4" xfId="383" xr:uid="{00000000-0005-0000-0000-00004F010000}"/>
    <cellStyle name="20% - Accent3 4 2 5" xfId="384" xr:uid="{00000000-0005-0000-0000-000050010000}"/>
    <cellStyle name="20% - Accent3 4 3" xfId="385" xr:uid="{00000000-0005-0000-0000-000051010000}"/>
    <cellStyle name="20% - Accent3 4 4" xfId="386" xr:uid="{00000000-0005-0000-0000-000052010000}"/>
    <cellStyle name="20% - Accent3 4 5" xfId="387" xr:uid="{00000000-0005-0000-0000-000053010000}"/>
    <cellStyle name="20% - Accent3 4 6" xfId="388" xr:uid="{00000000-0005-0000-0000-000054010000}"/>
    <cellStyle name="20% - Accent3 4_Budget incorporated 2011-2012 last101011" xfId="389" xr:uid="{00000000-0005-0000-0000-000055010000}"/>
    <cellStyle name="20% - Accent3 5" xfId="390" xr:uid="{00000000-0005-0000-0000-000056010000}"/>
    <cellStyle name="20% - Accent3 5 2" xfId="391" xr:uid="{00000000-0005-0000-0000-000057010000}"/>
    <cellStyle name="20% - Accent3 5 3" xfId="392" xr:uid="{00000000-0005-0000-0000-000058010000}"/>
    <cellStyle name="20% - Accent3 5 4" xfId="393" xr:uid="{00000000-0005-0000-0000-000059010000}"/>
    <cellStyle name="20% - Accent3 5 5" xfId="394" xr:uid="{00000000-0005-0000-0000-00005A010000}"/>
    <cellStyle name="20% - Accent3 6" xfId="6140" xr:uid="{00000000-0005-0000-0000-00005B010000}"/>
    <cellStyle name="20% - Accent3 7" xfId="6141" xr:uid="{00000000-0005-0000-0000-00005C010000}"/>
    <cellStyle name="20% - Accent3 8" xfId="6142" xr:uid="{00000000-0005-0000-0000-00005D010000}"/>
    <cellStyle name="20% - Accent4 2" xfId="395" xr:uid="{00000000-0005-0000-0000-00005E010000}"/>
    <cellStyle name="20% - Accent4 2 10" xfId="396" xr:uid="{00000000-0005-0000-0000-00005F010000}"/>
    <cellStyle name="20% - Accent4 2 10 2" xfId="397" xr:uid="{00000000-0005-0000-0000-000060010000}"/>
    <cellStyle name="20% - Accent4 2 10 3" xfId="398" xr:uid="{00000000-0005-0000-0000-000061010000}"/>
    <cellStyle name="20% - Accent4 2 11" xfId="399" xr:uid="{00000000-0005-0000-0000-000062010000}"/>
    <cellStyle name="20% - Accent4 2 11 2" xfId="400" xr:uid="{00000000-0005-0000-0000-000063010000}"/>
    <cellStyle name="20% - Accent4 2 11 3" xfId="401" xr:uid="{00000000-0005-0000-0000-000064010000}"/>
    <cellStyle name="20% - Accent4 2 12" xfId="402" xr:uid="{00000000-0005-0000-0000-000065010000}"/>
    <cellStyle name="20% - Accent4 2 12 2" xfId="403" xr:uid="{00000000-0005-0000-0000-000066010000}"/>
    <cellStyle name="20% - Accent4 2 12 3" xfId="404" xr:uid="{00000000-0005-0000-0000-000067010000}"/>
    <cellStyle name="20% - Accent4 2 13" xfId="405" xr:uid="{00000000-0005-0000-0000-000068010000}"/>
    <cellStyle name="20% - Accent4 2 13 2" xfId="406" xr:uid="{00000000-0005-0000-0000-000069010000}"/>
    <cellStyle name="20% - Accent4 2 13 3" xfId="407" xr:uid="{00000000-0005-0000-0000-00006A010000}"/>
    <cellStyle name="20% - Accent4 2 14" xfId="408" xr:uid="{00000000-0005-0000-0000-00006B010000}"/>
    <cellStyle name="20% - Accent4 2 14 2" xfId="409" xr:uid="{00000000-0005-0000-0000-00006C010000}"/>
    <cellStyle name="20% - Accent4 2 14 3" xfId="410" xr:uid="{00000000-0005-0000-0000-00006D010000}"/>
    <cellStyle name="20% - Accent4 2 15" xfId="411" xr:uid="{00000000-0005-0000-0000-00006E010000}"/>
    <cellStyle name="20% - Accent4 2 15 2" xfId="412" xr:uid="{00000000-0005-0000-0000-00006F010000}"/>
    <cellStyle name="20% - Accent4 2 15 3" xfId="413" xr:uid="{00000000-0005-0000-0000-000070010000}"/>
    <cellStyle name="20% - Accent4 2 16" xfId="414" xr:uid="{00000000-0005-0000-0000-000071010000}"/>
    <cellStyle name="20% - Accent4 2 16 2" xfId="415" xr:uid="{00000000-0005-0000-0000-000072010000}"/>
    <cellStyle name="20% - Accent4 2 16 3" xfId="416" xr:uid="{00000000-0005-0000-0000-000073010000}"/>
    <cellStyle name="20% - Accent4 2 17" xfId="417" xr:uid="{00000000-0005-0000-0000-000074010000}"/>
    <cellStyle name="20% - Accent4 2 17 2" xfId="418" xr:uid="{00000000-0005-0000-0000-000075010000}"/>
    <cellStyle name="20% - Accent4 2 17 3" xfId="419" xr:uid="{00000000-0005-0000-0000-000076010000}"/>
    <cellStyle name="20% - Accent4 2 18" xfId="420" xr:uid="{00000000-0005-0000-0000-000077010000}"/>
    <cellStyle name="20% - Accent4 2 18 2" xfId="421" xr:uid="{00000000-0005-0000-0000-000078010000}"/>
    <cellStyle name="20% - Accent4 2 18 3" xfId="422" xr:uid="{00000000-0005-0000-0000-000079010000}"/>
    <cellStyle name="20% - Accent4 2 19" xfId="423" xr:uid="{00000000-0005-0000-0000-00007A010000}"/>
    <cellStyle name="20% - Accent4 2 2" xfId="424" xr:uid="{00000000-0005-0000-0000-00007B010000}"/>
    <cellStyle name="20% - Accent4 2 2 2" xfId="425" xr:uid="{00000000-0005-0000-0000-00007C010000}"/>
    <cellStyle name="20% - Accent4 2 2 3" xfId="426" xr:uid="{00000000-0005-0000-0000-00007D010000}"/>
    <cellStyle name="20% - Accent4 2 2 4" xfId="427" xr:uid="{00000000-0005-0000-0000-00007E010000}"/>
    <cellStyle name="20% - Accent4 2 2 5" xfId="428" xr:uid="{00000000-0005-0000-0000-00007F010000}"/>
    <cellStyle name="20% - Accent4 2 20" xfId="429" xr:uid="{00000000-0005-0000-0000-000080010000}"/>
    <cellStyle name="20% - Accent4 2 21" xfId="430" xr:uid="{00000000-0005-0000-0000-000081010000}"/>
    <cellStyle name="20% - Accent4 2 22" xfId="431" xr:uid="{00000000-0005-0000-0000-000082010000}"/>
    <cellStyle name="20% - Accent4 2 23" xfId="432" xr:uid="{00000000-0005-0000-0000-000083010000}"/>
    <cellStyle name="20% - Accent4 2 24" xfId="433" xr:uid="{00000000-0005-0000-0000-000084010000}"/>
    <cellStyle name="20% - Accent4 2 25" xfId="434" xr:uid="{00000000-0005-0000-0000-000085010000}"/>
    <cellStyle name="20% - Accent4 2 26" xfId="435" xr:uid="{00000000-0005-0000-0000-000086010000}"/>
    <cellStyle name="20% - Accent4 2 27" xfId="436" xr:uid="{00000000-0005-0000-0000-000087010000}"/>
    <cellStyle name="20% - Accent4 2 28" xfId="437" xr:uid="{00000000-0005-0000-0000-000088010000}"/>
    <cellStyle name="20% - Accent4 2 3" xfId="438" xr:uid="{00000000-0005-0000-0000-000089010000}"/>
    <cellStyle name="20% - Accent4 2 3 10" xfId="439" xr:uid="{00000000-0005-0000-0000-00008A010000}"/>
    <cellStyle name="20% - Accent4 2 3 2" xfId="440" xr:uid="{00000000-0005-0000-0000-00008B010000}"/>
    <cellStyle name="20% - Accent4 2 3 3" xfId="441" xr:uid="{00000000-0005-0000-0000-00008C010000}"/>
    <cellStyle name="20% - Accent4 2 3 4" xfId="442" xr:uid="{00000000-0005-0000-0000-00008D010000}"/>
    <cellStyle name="20% - Accent4 2 3 5" xfId="443" xr:uid="{00000000-0005-0000-0000-00008E010000}"/>
    <cellStyle name="20% - Accent4 2 3 6" xfId="444" xr:uid="{00000000-0005-0000-0000-00008F010000}"/>
    <cellStyle name="20% - Accent4 2 3 7" xfId="445" xr:uid="{00000000-0005-0000-0000-000090010000}"/>
    <cellStyle name="20% - Accent4 2 3 8" xfId="446" xr:uid="{00000000-0005-0000-0000-000091010000}"/>
    <cellStyle name="20% - Accent4 2 3 9" xfId="447" xr:uid="{00000000-0005-0000-0000-000092010000}"/>
    <cellStyle name="20% - Accent4 2 4" xfId="448" xr:uid="{00000000-0005-0000-0000-000093010000}"/>
    <cellStyle name="20% - Accent4 2 4 10" xfId="449" xr:uid="{00000000-0005-0000-0000-000094010000}"/>
    <cellStyle name="20% - Accent4 2 4 11" xfId="450" xr:uid="{00000000-0005-0000-0000-000095010000}"/>
    <cellStyle name="20% - Accent4 2 4 2" xfId="451" xr:uid="{00000000-0005-0000-0000-000096010000}"/>
    <cellStyle name="20% - Accent4 2 4 2 2" xfId="452" xr:uid="{00000000-0005-0000-0000-000097010000}"/>
    <cellStyle name="20% - Accent4 2 4 2 3" xfId="453" xr:uid="{00000000-0005-0000-0000-000098010000}"/>
    <cellStyle name="20% - Accent4 2 4 3" xfId="454" xr:uid="{00000000-0005-0000-0000-000099010000}"/>
    <cellStyle name="20% - Accent4 2 4 4" xfId="455" xr:uid="{00000000-0005-0000-0000-00009A010000}"/>
    <cellStyle name="20% - Accent4 2 4 5" xfId="456" xr:uid="{00000000-0005-0000-0000-00009B010000}"/>
    <cellStyle name="20% - Accent4 2 4 6" xfId="457" xr:uid="{00000000-0005-0000-0000-00009C010000}"/>
    <cellStyle name="20% - Accent4 2 4 7" xfId="458" xr:uid="{00000000-0005-0000-0000-00009D010000}"/>
    <cellStyle name="20% - Accent4 2 4 8" xfId="459" xr:uid="{00000000-0005-0000-0000-00009E010000}"/>
    <cellStyle name="20% - Accent4 2 4 9" xfId="460" xr:uid="{00000000-0005-0000-0000-00009F010000}"/>
    <cellStyle name="20% - Accent4 2 5" xfId="461" xr:uid="{00000000-0005-0000-0000-0000A0010000}"/>
    <cellStyle name="20% - Accent4 2 5 10" xfId="462" xr:uid="{00000000-0005-0000-0000-0000A1010000}"/>
    <cellStyle name="20% - Accent4 2 5 11" xfId="463" xr:uid="{00000000-0005-0000-0000-0000A2010000}"/>
    <cellStyle name="20% - Accent4 2 5 2" xfId="464" xr:uid="{00000000-0005-0000-0000-0000A3010000}"/>
    <cellStyle name="20% - Accent4 2 5 2 2" xfId="465" xr:uid="{00000000-0005-0000-0000-0000A4010000}"/>
    <cellStyle name="20% - Accent4 2 5 3" xfId="466" xr:uid="{00000000-0005-0000-0000-0000A5010000}"/>
    <cellStyle name="20% - Accent4 2 5 4" xfId="467" xr:uid="{00000000-0005-0000-0000-0000A6010000}"/>
    <cellStyle name="20% - Accent4 2 5 5" xfId="468" xr:uid="{00000000-0005-0000-0000-0000A7010000}"/>
    <cellStyle name="20% - Accent4 2 5 6" xfId="469" xr:uid="{00000000-0005-0000-0000-0000A8010000}"/>
    <cellStyle name="20% - Accent4 2 5 7" xfId="470" xr:uid="{00000000-0005-0000-0000-0000A9010000}"/>
    <cellStyle name="20% - Accent4 2 5 8" xfId="471" xr:uid="{00000000-0005-0000-0000-0000AA010000}"/>
    <cellStyle name="20% - Accent4 2 5 9" xfId="472" xr:uid="{00000000-0005-0000-0000-0000AB010000}"/>
    <cellStyle name="20% - Accent4 2 6" xfId="473" xr:uid="{00000000-0005-0000-0000-0000AC010000}"/>
    <cellStyle name="20% - Accent4 2 6 2" xfId="474" xr:uid="{00000000-0005-0000-0000-0000AD010000}"/>
    <cellStyle name="20% - Accent4 2 6 3" xfId="475" xr:uid="{00000000-0005-0000-0000-0000AE010000}"/>
    <cellStyle name="20% - Accent4 2 7" xfId="476" xr:uid="{00000000-0005-0000-0000-0000AF010000}"/>
    <cellStyle name="20% - Accent4 2 7 2" xfId="477" xr:uid="{00000000-0005-0000-0000-0000B0010000}"/>
    <cellStyle name="20% - Accent4 2 7 3" xfId="478" xr:uid="{00000000-0005-0000-0000-0000B1010000}"/>
    <cellStyle name="20% - Accent4 2 8" xfId="479" xr:uid="{00000000-0005-0000-0000-0000B2010000}"/>
    <cellStyle name="20% - Accent4 2 8 2" xfId="480" xr:uid="{00000000-0005-0000-0000-0000B3010000}"/>
    <cellStyle name="20% - Accent4 2 8 3" xfId="481" xr:uid="{00000000-0005-0000-0000-0000B4010000}"/>
    <cellStyle name="20% - Accent4 2 9" xfId="482" xr:uid="{00000000-0005-0000-0000-0000B5010000}"/>
    <cellStyle name="20% - Accent4 2 9 2" xfId="483" xr:uid="{00000000-0005-0000-0000-0000B6010000}"/>
    <cellStyle name="20% - Accent4 2 9 3" xfId="484" xr:uid="{00000000-0005-0000-0000-0000B7010000}"/>
    <cellStyle name="20% - Accent4 2_Blood_21months_EURO" xfId="485" xr:uid="{00000000-0005-0000-0000-0000B8010000}"/>
    <cellStyle name="20% - Accent4 3" xfId="486" xr:uid="{00000000-0005-0000-0000-0000B9010000}"/>
    <cellStyle name="20% - Accent4 3 2" xfId="487" xr:uid="{00000000-0005-0000-0000-0000BA010000}"/>
    <cellStyle name="20% - Accent4 3 2 2" xfId="488" xr:uid="{00000000-0005-0000-0000-0000BB010000}"/>
    <cellStyle name="20% - Accent4 3 2 3" xfId="489" xr:uid="{00000000-0005-0000-0000-0000BC010000}"/>
    <cellStyle name="20% - Accent4 3 2 4" xfId="490" xr:uid="{00000000-0005-0000-0000-0000BD010000}"/>
    <cellStyle name="20% - Accent4 3 2 5" xfId="491" xr:uid="{00000000-0005-0000-0000-0000BE010000}"/>
    <cellStyle name="20% - Accent4 3 3" xfId="492" xr:uid="{00000000-0005-0000-0000-0000BF010000}"/>
    <cellStyle name="20% - Accent4 3 4" xfId="493" xr:uid="{00000000-0005-0000-0000-0000C0010000}"/>
    <cellStyle name="20% - Accent4 3 5" xfId="494" xr:uid="{00000000-0005-0000-0000-0000C1010000}"/>
    <cellStyle name="20% - Accent4 3 6" xfId="495" xr:uid="{00000000-0005-0000-0000-0000C2010000}"/>
    <cellStyle name="20% - Accent4 3_Budget incorporated 2011-2012 last101011" xfId="496" xr:uid="{00000000-0005-0000-0000-0000C3010000}"/>
    <cellStyle name="20% - Accent4 4" xfId="497" xr:uid="{00000000-0005-0000-0000-0000C4010000}"/>
    <cellStyle name="20% - Accent4 4 2" xfId="498" xr:uid="{00000000-0005-0000-0000-0000C5010000}"/>
    <cellStyle name="20% - Accent4 4 2 2" xfId="499" xr:uid="{00000000-0005-0000-0000-0000C6010000}"/>
    <cellStyle name="20% - Accent4 4 2 3" xfId="500" xr:uid="{00000000-0005-0000-0000-0000C7010000}"/>
    <cellStyle name="20% - Accent4 4 2 4" xfId="501" xr:uid="{00000000-0005-0000-0000-0000C8010000}"/>
    <cellStyle name="20% - Accent4 4 2 5" xfId="502" xr:uid="{00000000-0005-0000-0000-0000C9010000}"/>
    <cellStyle name="20% - Accent4 4 3" xfId="503" xr:uid="{00000000-0005-0000-0000-0000CA010000}"/>
    <cellStyle name="20% - Accent4 4 4" xfId="504" xr:uid="{00000000-0005-0000-0000-0000CB010000}"/>
    <cellStyle name="20% - Accent4 4 5" xfId="505" xr:uid="{00000000-0005-0000-0000-0000CC010000}"/>
    <cellStyle name="20% - Accent4 4 6" xfId="506" xr:uid="{00000000-0005-0000-0000-0000CD010000}"/>
    <cellStyle name="20% - Accent4 4_Budget incorporated 2011-2012 last101011" xfId="507" xr:uid="{00000000-0005-0000-0000-0000CE010000}"/>
    <cellStyle name="20% - Accent4 5" xfId="508" xr:uid="{00000000-0005-0000-0000-0000CF010000}"/>
    <cellStyle name="20% - Accent4 5 2" xfId="509" xr:uid="{00000000-0005-0000-0000-0000D0010000}"/>
    <cellStyle name="20% - Accent4 5 3" xfId="510" xr:uid="{00000000-0005-0000-0000-0000D1010000}"/>
    <cellStyle name="20% - Accent4 5 4" xfId="511" xr:uid="{00000000-0005-0000-0000-0000D2010000}"/>
    <cellStyle name="20% - Accent4 5 5" xfId="512" xr:uid="{00000000-0005-0000-0000-0000D3010000}"/>
    <cellStyle name="20% - Accent4 6" xfId="6143" xr:uid="{00000000-0005-0000-0000-0000D4010000}"/>
    <cellStyle name="20% - Accent4 7" xfId="6144" xr:uid="{00000000-0005-0000-0000-0000D5010000}"/>
    <cellStyle name="20% - Accent4 8" xfId="6145" xr:uid="{00000000-0005-0000-0000-0000D6010000}"/>
    <cellStyle name="20% - Accent5 2" xfId="513" xr:uid="{00000000-0005-0000-0000-0000D7010000}"/>
    <cellStyle name="20% - Accent5 2 10" xfId="514" xr:uid="{00000000-0005-0000-0000-0000D8010000}"/>
    <cellStyle name="20% - Accent5 2 11" xfId="515" xr:uid="{00000000-0005-0000-0000-0000D9010000}"/>
    <cellStyle name="20% - Accent5 2 12" xfId="516" xr:uid="{00000000-0005-0000-0000-0000DA010000}"/>
    <cellStyle name="20% - Accent5 2 13" xfId="6146" xr:uid="{00000000-0005-0000-0000-0000DB010000}"/>
    <cellStyle name="20% - Accent5 2 2" xfId="517" xr:uid="{00000000-0005-0000-0000-0000DC010000}"/>
    <cellStyle name="20% - Accent5 2 2 2" xfId="518" xr:uid="{00000000-0005-0000-0000-0000DD010000}"/>
    <cellStyle name="20% - Accent5 2 2 3" xfId="519" xr:uid="{00000000-0005-0000-0000-0000DE010000}"/>
    <cellStyle name="20% - Accent5 2 2 4" xfId="520" xr:uid="{00000000-0005-0000-0000-0000DF010000}"/>
    <cellStyle name="20% - Accent5 2 2 5" xfId="521" xr:uid="{00000000-0005-0000-0000-0000E0010000}"/>
    <cellStyle name="20% - Accent5 2 3" xfId="522" xr:uid="{00000000-0005-0000-0000-0000E1010000}"/>
    <cellStyle name="20% - Accent5 2 4" xfId="523" xr:uid="{00000000-0005-0000-0000-0000E2010000}"/>
    <cellStyle name="20% - Accent5 2 4 2" xfId="524" xr:uid="{00000000-0005-0000-0000-0000E3010000}"/>
    <cellStyle name="20% - Accent5 2 4 2 2" xfId="525" xr:uid="{00000000-0005-0000-0000-0000E4010000}"/>
    <cellStyle name="20% - Accent5 2 4 3" xfId="526" xr:uid="{00000000-0005-0000-0000-0000E5010000}"/>
    <cellStyle name="20% - Accent5 2 4 4" xfId="527" xr:uid="{00000000-0005-0000-0000-0000E6010000}"/>
    <cellStyle name="20% - Accent5 2 4 5" xfId="528" xr:uid="{00000000-0005-0000-0000-0000E7010000}"/>
    <cellStyle name="20% - Accent5 2 4 6" xfId="529" xr:uid="{00000000-0005-0000-0000-0000E8010000}"/>
    <cellStyle name="20% - Accent5 2 4 7" xfId="530" xr:uid="{00000000-0005-0000-0000-0000E9010000}"/>
    <cellStyle name="20% - Accent5 2 4 8" xfId="531" xr:uid="{00000000-0005-0000-0000-0000EA010000}"/>
    <cellStyle name="20% - Accent5 2 4 9" xfId="532" xr:uid="{00000000-0005-0000-0000-0000EB010000}"/>
    <cellStyle name="20% - Accent5 2 5" xfId="533" xr:uid="{00000000-0005-0000-0000-0000EC010000}"/>
    <cellStyle name="20% - Accent5 2 5 2" xfId="534" xr:uid="{00000000-0005-0000-0000-0000ED010000}"/>
    <cellStyle name="20% - Accent5 2 6" xfId="535" xr:uid="{00000000-0005-0000-0000-0000EE010000}"/>
    <cellStyle name="20% - Accent5 2 7" xfId="536" xr:uid="{00000000-0005-0000-0000-0000EF010000}"/>
    <cellStyle name="20% - Accent5 2 8" xfId="537" xr:uid="{00000000-0005-0000-0000-0000F0010000}"/>
    <cellStyle name="20% - Accent5 2 9" xfId="538" xr:uid="{00000000-0005-0000-0000-0000F1010000}"/>
    <cellStyle name="20% - Accent5 2_Budget incorporated 2011-2012 last101011" xfId="539" xr:uid="{00000000-0005-0000-0000-0000F2010000}"/>
    <cellStyle name="20% - Accent5 3" xfId="540" xr:uid="{00000000-0005-0000-0000-0000F3010000}"/>
    <cellStyle name="20% - Accent5 3 2" xfId="541" xr:uid="{00000000-0005-0000-0000-0000F4010000}"/>
    <cellStyle name="20% - Accent5 3 2 2" xfId="542" xr:uid="{00000000-0005-0000-0000-0000F5010000}"/>
    <cellStyle name="20% - Accent5 3 2 3" xfId="543" xr:uid="{00000000-0005-0000-0000-0000F6010000}"/>
    <cellStyle name="20% - Accent5 3 2 4" xfId="544" xr:uid="{00000000-0005-0000-0000-0000F7010000}"/>
    <cellStyle name="20% - Accent5 3 2 5" xfId="545" xr:uid="{00000000-0005-0000-0000-0000F8010000}"/>
    <cellStyle name="20% - Accent5 3 3" xfId="546" xr:uid="{00000000-0005-0000-0000-0000F9010000}"/>
    <cellStyle name="20% - Accent5 3 4" xfId="547" xr:uid="{00000000-0005-0000-0000-0000FA010000}"/>
    <cellStyle name="20% - Accent5 3 5" xfId="548" xr:uid="{00000000-0005-0000-0000-0000FB010000}"/>
    <cellStyle name="20% - Accent5 3 6" xfId="549" xr:uid="{00000000-0005-0000-0000-0000FC010000}"/>
    <cellStyle name="20% - Accent5 3_Budget incorporated 2011-2012 last101011" xfId="550" xr:uid="{00000000-0005-0000-0000-0000FD010000}"/>
    <cellStyle name="20% - Accent5 4" xfId="551" xr:uid="{00000000-0005-0000-0000-0000FE010000}"/>
    <cellStyle name="20% - Accent5 4 2" xfId="552" xr:uid="{00000000-0005-0000-0000-0000FF010000}"/>
    <cellStyle name="20% - Accent5 4 2 2" xfId="553" xr:uid="{00000000-0005-0000-0000-000000020000}"/>
    <cellStyle name="20% - Accent5 4 2 3" xfId="554" xr:uid="{00000000-0005-0000-0000-000001020000}"/>
    <cellStyle name="20% - Accent5 4 2 4" xfId="555" xr:uid="{00000000-0005-0000-0000-000002020000}"/>
    <cellStyle name="20% - Accent5 4 2 5" xfId="556" xr:uid="{00000000-0005-0000-0000-000003020000}"/>
    <cellStyle name="20% - Accent5 4 3" xfId="557" xr:uid="{00000000-0005-0000-0000-000004020000}"/>
    <cellStyle name="20% - Accent5 4 4" xfId="558" xr:uid="{00000000-0005-0000-0000-000005020000}"/>
    <cellStyle name="20% - Accent5 4 5" xfId="559" xr:uid="{00000000-0005-0000-0000-000006020000}"/>
    <cellStyle name="20% - Accent5 4 6" xfId="560" xr:uid="{00000000-0005-0000-0000-000007020000}"/>
    <cellStyle name="20% - Accent5 4_Budget incorporated 2011-2012 last101011" xfId="561" xr:uid="{00000000-0005-0000-0000-000008020000}"/>
    <cellStyle name="20% - Accent5 5" xfId="562" xr:uid="{00000000-0005-0000-0000-000009020000}"/>
    <cellStyle name="20% - Accent5 5 2" xfId="563" xr:uid="{00000000-0005-0000-0000-00000A020000}"/>
    <cellStyle name="20% - Accent5 5 3" xfId="564" xr:uid="{00000000-0005-0000-0000-00000B020000}"/>
    <cellStyle name="20% - Accent5 5 4" xfId="565" xr:uid="{00000000-0005-0000-0000-00000C020000}"/>
    <cellStyle name="20% - Accent5 5 5" xfId="566" xr:uid="{00000000-0005-0000-0000-00000D020000}"/>
    <cellStyle name="20% - Accent5 6" xfId="6147" xr:uid="{00000000-0005-0000-0000-00000E020000}"/>
    <cellStyle name="20% - Accent5 7" xfId="6148" xr:uid="{00000000-0005-0000-0000-00000F020000}"/>
    <cellStyle name="20% - Accent5 8" xfId="6149" xr:uid="{00000000-0005-0000-0000-000010020000}"/>
    <cellStyle name="20% - Accent6 2" xfId="567" xr:uid="{00000000-0005-0000-0000-000011020000}"/>
    <cellStyle name="20% - Accent6 2 10" xfId="568" xr:uid="{00000000-0005-0000-0000-000012020000}"/>
    <cellStyle name="20% - Accent6 2 11" xfId="569" xr:uid="{00000000-0005-0000-0000-000013020000}"/>
    <cellStyle name="20% - Accent6 2 12" xfId="570" xr:uid="{00000000-0005-0000-0000-000014020000}"/>
    <cellStyle name="20% - Accent6 2 13" xfId="6150" xr:uid="{00000000-0005-0000-0000-000015020000}"/>
    <cellStyle name="20% - Accent6 2 2" xfId="571" xr:uid="{00000000-0005-0000-0000-000016020000}"/>
    <cellStyle name="20% - Accent6 2 2 2" xfId="572" xr:uid="{00000000-0005-0000-0000-000017020000}"/>
    <cellStyle name="20% - Accent6 2 2 3" xfId="573" xr:uid="{00000000-0005-0000-0000-000018020000}"/>
    <cellStyle name="20% - Accent6 2 2 4" xfId="574" xr:uid="{00000000-0005-0000-0000-000019020000}"/>
    <cellStyle name="20% - Accent6 2 2 5" xfId="575" xr:uid="{00000000-0005-0000-0000-00001A020000}"/>
    <cellStyle name="20% - Accent6 2 3" xfId="576" xr:uid="{00000000-0005-0000-0000-00001B020000}"/>
    <cellStyle name="20% - Accent6 2 4" xfId="577" xr:uid="{00000000-0005-0000-0000-00001C020000}"/>
    <cellStyle name="20% - Accent6 2 4 2" xfId="578" xr:uid="{00000000-0005-0000-0000-00001D020000}"/>
    <cellStyle name="20% - Accent6 2 4 2 2" xfId="579" xr:uid="{00000000-0005-0000-0000-00001E020000}"/>
    <cellStyle name="20% - Accent6 2 4 3" xfId="580" xr:uid="{00000000-0005-0000-0000-00001F020000}"/>
    <cellStyle name="20% - Accent6 2 4 4" xfId="581" xr:uid="{00000000-0005-0000-0000-000020020000}"/>
    <cellStyle name="20% - Accent6 2 4 5" xfId="582" xr:uid="{00000000-0005-0000-0000-000021020000}"/>
    <cellStyle name="20% - Accent6 2 4 6" xfId="583" xr:uid="{00000000-0005-0000-0000-000022020000}"/>
    <cellStyle name="20% - Accent6 2 4 7" xfId="584" xr:uid="{00000000-0005-0000-0000-000023020000}"/>
    <cellStyle name="20% - Accent6 2 4 8" xfId="585" xr:uid="{00000000-0005-0000-0000-000024020000}"/>
    <cellStyle name="20% - Accent6 2 4 9" xfId="586" xr:uid="{00000000-0005-0000-0000-000025020000}"/>
    <cellStyle name="20% - Accent6 2 5" xfId="587" xr:uid="{00000000-0005-0000-0000-000026020000}"/>
    <cellStyle name="20% - Accent6 2 5 2" xfId="588" xr:uid="{00000000-0005-0000-0000-000027020000}"/>
    <cellStyle name="20% - Accent6 2 6" xfId="589" xr:uid="{00000000-0005-0000-0000-000028020000}"/>
    <cellStyle name="20% - Accent6 2 7" xfId="590" xr:uid="{00000000-0005-0000-0000-000029020000}"/>
    <cellStyle name="20% - Accent6 2 8" xfId="591" xr:uid="{00000000-0005-0000-0000-00002A020000}"/>
    <cellStyle name="20% - Accent6 2 9" xfId="592" xr:uid="{00000000-0005-0000-0000-00002B020000}"/>
    <cellStyle name="20% - Accent6 2_Budget incorporated 2011-2012 last101011" xfId="593" xr:uid="{00000000-0005-0000-0000-00002C020000}"/>
    <cellStyle name="20% - Accent6 3" xfId="594" xr:uid="{00000000-0005-0000-0000-00002D020000}"/>
    <cellStyle name="20% - Accent6 3 2" xfId="595" xr:uid="{00000000-0005-0000-0000-00002E020000}"/>
    <cellStyle name="20% - Accent6 3 2 2" xfId="596" xr:uid="{00000000-0005-0000-0000-00002F020000}"/>
    <cellStyle name="20% - Accent6 3 2 3" xfId="597" xr:uid="{00000000-0005-0000-0000-000030020000}"/>
    <cellStyle name="20% - Accent6 3 2 4" xfId="598" xr:uid="{00000000-0005-0000-0000-000031020000}"/>
    <cellStyle name="20% - Accent6 3 2 5" xfId="599" xr:uid="{00000000-0005-0000-0000-000032020000}"/>
    <cellStyle name="20% - Accent6 3 3" xfId="600" xr:uid="{00000000-0005-0000-0000-000033020000}"/>
    <cellStyle name="20% - Accent6 3 4" xfId="601" xr:uid="{00000000-0005-0000-0000-000034020000}"/>
    <cellStyle name="20% - Accent6 3 5" xfId="602" xr:uid="{00000000-0005-0000-0000-000035020000}"/>
    <cellStyle name="20% - Accent6 3 6" xfId="603" xr:uid="{00000000-0005-0000-0000-000036020000}"/>
    <cellStyle name="20% - Accent6 3_Budget incorporated 2011-2012 last101011" xfId="604" xr:uid="{00000000-0005-0000-0000-000037020000}"/>
    <cellStyle name="20% - Accent6 4" xfId="605" xr:uid="{00000000-0005-0000-0000-000038020000}"/>
    <cellStyle name="20% - Accent6 4 2" xfId="606" xr:uid="{00000000-0005-0000-0000-000039020000}"/>
    <cellStyle name="20% - Accent6 4 2 2" xfId="607" xr:uid="{00000000-0005-0000-0000-00003A020000}"/>
    <cellStyle name="20% - Accent6 4 2 3" xfId="608" xr:uid="{00000000-0005-0000-0000-00003B020000}"/>
    <cellStyle name="20% - Accent6 4 2 4" xfId="609" xr:uid="{00000000-0005-0000-0000-00003C020000}"/>
    <cellStyle name="20% - Accent6 4 2 5" xfId="610" xr:uid="{00000000-0005-0000-0000-00003D020000}"/>
    <cellStyle name="20% - Accent6 4 3" xfId="611" xr:uid="{00000000-0005-0000-0000-00003E020000}"/>
    <cellStyle name="20% - Accent6 4 4" xfId="612" xr:uid="{00000000-0005-0000-0000-00003F020000}"/>
    <cellStyle name="20% - Accent6 4 5" xfId="613" xr:uid="{00000000-0005-0000-0000-000040020000}"/>
    <cellStyle name="20% - Accent6 4 6" xfId="614" xr:uid="{00000000-0005-0000-0000-000041020000}"/>
    <cellStyle name="20% - Accent6 4_Budget incorporated 2011-2012 last101011" xfId="615" xr:uid="{00000000-0005-0000-0000-000042020000}"/>
    <cellStyle name="20% - Accent6 5" xfId="616" xr:uid="{00000000-0005-0000-0000-000043020000}"/>
    <cellStyle name="20% - Accent6 5 2" xfId="617" xr:uid="{00000000-0005-0000-0000-000044020000}"/>
    <cellStyle name="20% - Accent6 5 3" xfId="618" xr:uid="{00000000-0005-0000-0000-000045020000}"/>
    <cellStyle name="20% - Accent6 5 4" xfId="619" xr:uid="{00000000-0005-0000-0000-000046020000}"/>
    <cellStyle name="20% - Accent6 5 5" xfId="620" xr:uid="{00000000-0005-0000-0000-000047020000}"/>
    <cellStyle name="20% - Accent6 6" xfId="6151" xr:uid="{00000000-0005-0000-0000-000048020000}"/>
    <cellStyle name="20% - Accent6 7" xfId="6152" xr:uid="{00000000-0005-0000-0000-000049020000}"/>
    <cellStyle name="20% - Accent6 8" xfId="6153" xr:uid="{00000000-0005-0000-0000-00004A020000}"/>
    <cellStyle name="20% - Акцент1" xfId="621" xr:uid="{00000000-0005-0000-0000-00004B020000}"/>
    <cellStyle name="20% - Акцент1 10" xfId="622" xr:uid="{00000000-0005-0000-0000-00004C020000}"/>
    <cellStyle name="20% - Акцент1 10 2" xfId="623" xr:uid="{00000000-0005-0000-0000-00004D020000}"/>
    <cellStyle name="20% - Акцент1 10 3" xfId="624" xr:uid="{00000000-0005-0000-0000-00004E020000}"/>
    <cellStyle name="20% - Акцент1 11" xfId="625" xr:uid="{00000000-0005-0000-0000-00004F020000}"/>
    <cellStyle name="20% - Акцент1 11 2" xfId="626" xr:uid="{00000000-0005-0000-0000-000050020000}"/>
    <cellStyle name="20% - Акцент1 11 3" xfId="627" xr:uid="{00000000-0005-0000-0000-000051020000}"/>
    <cellStyle name="20% - Акцент1 12" xfId="628" xr:uid="{00000000-0005-0000-0000-000052020000}"/>
    <cellStyle name="20% - Акцент1 12 2" xfId="629" xr:uid="{00000000-0005-0000-0000-000053020000}"/>
    <cellStyle name="20% - Акцент1 12 3" xfId="630" xr:uid="{00000000-0005-0000-0000-000054020000}"/>
    <cellStyle name="20% - Акцент1 13" xfId="631" xr:uid="{00000000-0005-0000-0000-000055020000}"/>
    <cellStyle name="20% - Акцент1 13 2" xfId="632" xr:uid="{00000000-0005-0000-0000-000056020000}"/>
    <cellStyle name="20% - Акцент1 13 3" xfId="633" xr:uid="{00000000-0005-0000-0000-000057020000}"/>
    <cellStyle name="20% - Акцент1 14" xfId="634" xr:uid="{00000000-0005-0000-0000-000058020000}"/>
    <cellStyle name="20% - Акцент1 14 2" xfId="635" xr:uid="{00000000-0005-0000-0000-000059020000}"/>
    <cellStyle name="20% - Акцент1 14 3" xfId="636" xr:uid="{00000000-0005-0000-0000-00005A020000}"/>
    <cellStyle name="20% - Акцент1 15" xfId="637" xr:uid="{00000000-0005-0000-0000-00005B020000}"/>
    <cellStyle name="20% - Акцент1 15 2" xfId="638" xr:uid="{00000000-0005-0000-0000-00005C020000}"/>
    <cellStyle name="20% - Акцент1 15 3" xfId="639" xr:uid="{00000000-0005-0000-0000-00005D020000}"/>
    <cellStyle name="20% - Акцент1 16" xfId="640" xr:uid="{00000000-0005-0000-0000-00005E020000}"/>
    <cellStyle name="20% - Акцент1 16 2" xfId="641" xr:uid="{00000000-0005-0000-0000-00005F020000}"/>
    <cellStyle name="20% - Акцент1 16 3" xfId="642" xr:uid="{00000000-0005-0000-0000-000060020000}"/>
    <cellStyle name="20% - Акцент1 17" xfId="643" xr:uid="{00000000-0005-0000-0000-000061020000}"/>
    <cellStyle name="20% - Акцент1 17 2" xfId="644" xr:uid="{00000000-0005-0000-0000-000062020000}"/>
    <cellStyle name="20% - Акцент1 17 3" xfId="645" xr:uid="{00000000-0005-0000-0000-000063020000}"/>
    <cellStyle name="20% - Акцент1 18" xfId="646" xr:uid="{00000000-0005-0000-0000-000064020000}"/>
    <cellStyle name="20% - Акцент1 18 2" xfId="647" xr:uid="{00000000-0005-0000-0000-000065020000}"/>
    <cellStyle name="20% - Акцент1 18 3" xfId="648" xr:uid="{00000000-0005-0000-0000-000066020000}"/>
    <cellStyle name="20% - Акцент1 19" xfId="649" xr:uid="{00000000-0005-0000-0000-000067020000}"/>
    <cellStyle name="20% - Акцент1 19 2" xfId="650" xr:uid="{00000000-0005-0000-0000-000068020000}"/>
    <cellStyle name="20% - Акцент1 19 3" xfId="651" xr:uid="{00000000-0005-0000-0000-000069020000}"/>
    <cellStyle name="20% - Акцент1 2" xfId="652" xr:uid="{00000000-0005-0000-0000-00006A020000}"/>
    <cellStyle name="20% - Акцент1 2 2" xfId="653" xr:uid="{00000000-0005-0000-0000-00006B020000}"/>
    <cellStyle name="20% - Акцент1 2 3" xfId="654" xr:uid="{00000000-0005-0000-0000-00006C020000}"/>
    <cellStyle name="20% - Акцент1 2 3 2" xfId="7359" xr:uid="{00000000-0005-0000-0000-00006D020000}"/>
    <cellStyle name="20% - Акцент1 20" xfId="655" xr:uid="{00000000-0005-0000-0000-00006E020000}"/>
    <cellStyle name="20% - Акцент1 21" xfId="656" xr:uid="{00000000-0005-0000-0000-00006F020000}"/>
    <cellStyle name="20% - Акцент1 22" xfId="657" xr:uid="{00000000-0005-0000-0000-000070020000}"/>
    <cellStyle name="20% - Акцент1 23" xfId="658" xr:uid="{00000000-0005-0000-0000-000071020000}"/>
    <cellStyle name="20% - Акцент1 24" xfId="6154" xr:uid="{00000000-0005-0000-0000-000072020000}"/>
    <cellStyle name="20% - Акцент1 25" xfId="6155" xr:uid="{00000000-0005-0000-0000-000073020000}"/>
    <cellStyle name="20% - Акцент1 26" xfId="6156" xr:uid="{00000000-0005-0000-0000-000074020000}"/>
    <cellStyle name="20% - Акцент1 3" xfId="659" xr:uid="{00000000-0005-0000-0000-000075020000}"/>
    <cellStyle name="20% - Акцент1 3 2" xfId="660" xr:uid="{00000000-0005-0000-0000-000076020000}"/>
    <cellStyle name="20% - Акцент1 3 3" xfId="661" xr:uid="{00000000-0005-0000-0000-000077020000}"/>
    <cellStyle name="20% - Акцент1 3 4" xfId="662" xr:uid="{00000000-0005-0000-0000-000078020000}"/>
    <cellStyle name="20% - Акцент1 3 5" xfId="663" xr:uid="{00000000-0005-0000-0000-000079020000}"/>
    <cellStyle name="20% - Акцент1 4" xfId="664" xr:uid="{00000000-0005-0000-0000-00007A020000}"/>
    <cellStyle name="20% - Акцент1 4 2" xfId="665" xr:uid="{00000000-0005-0000-0000-00007B020000}"/>
    <cellStyle name="20% - Акцент1 4 3" xfId="666" xr:uid="{00000000-0005-0000-0000-00007C020000}"/>
    <cellStyle name="20% - Акцент1 5" xfId="667" xr:uid="{00000000-0005-0000-0000-00007D020000}"/>
    <cellStyle name="20% - Акцент1 5 2" xfId="668" xr:uid="{00000000-0005-0000-0000-00007E020000}"/>
    <cellStyle name="20% - Акцент1 5 3" xfId="669" xr:uid="{00000000-0005-0000-0000-00007F020000}"/>
    <cellStyle name="20% - Акцент1 6" xfId="670" xr:uid="{00000000-0005-0000-0000-000080020000}"/>
    <cellStyle name="20% - Акцент1 6 2" xfId="671" xr:uid="{00000000-0005-0000-0000-000081020000}"/>
    <cellStyle name="20% - Акцент1 6 3" xfId="672" xr:uid="{00000000-0005-0000-0000-000082020000}"/>
    <cellStyle name="20% - Акцент1 7" xfId="673" xr:uid="{00000000-0005-0000-0000-000083020000}"/>
    <cellStyle name="20% - Акцент1 7 2" xfId="674" xr:uid="{00000000-0005-0000-0000-000084020000}"/>
    <cellStyle name="20% - Акцент1 7 3" xfId="675" xr:uid="{00000000-0005-0000-0000-000085020000}"/>
    <cellStyle name="20% - Акцент1 8" xfId="676" xr:uid="{00000000-0005-0000-0000-000086020000}"/>
    <cellStyle name="20% - Акцент1 8 2" xfId="677" xr:uid="{00000000-0005-0000-0000-000087020000}"/>
    <cellStyle name="20% - Акцент1 8 3" xfId="678" xr:uid="{00000000-0005-0000-0000-000088020000}"/>
    <cellStyle name="20% - Акцент1 9" xfId="679" xr:uid="{00000000-0005-0000-0000-000089020000}"/>
    <cellStyle name="20% - Акцент1 9 2" xfId="680" xr:uid="{00000000-0005-0000-0000-00008A020000}"/>
    <cellStyle name="20% - Акцент1 9 3" xfId="681" xr:uid="{00000000-0005-0000-0000-00008B020000}"/>
    <cellStyle name="20% - Акцент1_Blood_21months_EURO" xfId="682" xr:uid="{00000000-0005-0000-0000-00008C020000}"/>
    <cellStyle name="20% - Акцент2" xfId="683" xr:uid="{00000000-0005-0000-0000-00008D020000}"/>
    <cellStyle name="20% - Акцент2 10" xfId="684" xr:uid="{00000000-0005-0000-0000-00008E020000}"/>
    <cellStyle name="20% - Акцент2 10 2" xfId="685" xr:uid="{00000000-0005-0000-0000-00008F020000}"/>
    <cellStyle name="20% - Акцент2 10 3" xfId="686" xr:uid="{00000000-0005-0000-0000-000090020000}"/>
    <cellStyle name="20% - Акцент2 11" xfId="687" xr:uid="{00000000-0005-0000-0000-000091020000}"/>
    <cellStyle name="20% - Акцент2 11 2" xfId="688" xr:uid="{00000000-0005-0000-0000-000092020000}"/>
    <cellStyle name="20% - Акцент2 11 3" xfId="689" xr:uid="{00000000-0005-0000-0000-000093020000}"/>
    <cellStyle name="20% - Акцент2 12" xfId="690" xr:uid="{00000000-0005-0000-0000-000094020000}"/>
    <cellStyle name="20% - Акцент2 12 2" xfId="691" xr:uid="{00000000-0005-0000-0000-000095020000}"/>
    <cellStyle name="20% - Акцент2 12 3" xfId="692" xr:uid="{00000000-0005-0000-0000-000096020000}"/>
    <cellStyle name="20% - Акцент2 13" xfId="693" xr:uid="{00000000-0005-0000-0000-000097020000}"/>
    <cellStyle name="20% - Акцент2 13 2" xfId="694" xr:uid="{00000000-0005-0000-0000-000098020000}"/>
    <cellStyle name="20% - Акцент2 13 3" xfId="695" xr:uid="{00000000-0005-0000-0000-000099020000}"/>
    <cellStyle name="20% - Акцент2 14" xfId="696" xr:uid="{00000000-0005-0000-0000-00009A020000}"/>
    <cellStyle name="20% - Акцент2 14 2" xfId="697" xr:uid="{00000000-0005-0000-0000-00009B020000}"/>
    <cellStyle name="20% - Акцент2 14 3" xfId="698" xr:uid="{00000000-0005-0000-0000-00009C020000}"/>
    <cellStyle name="20% - Акцент2 15" xfId="699" xr:uid="{00000000-0005-0000-0000-00009D020000}"/>
    <cellStyle name="20% - Акцент2 15 2" xfId="700" xr:uid="{00000000-0005-0000-0000-00009E020000}"/>
    <cellStyle name="20% - Акцент2 15 3" xfId="701" xr:uid="{00000000-0005-0000-0000-00009F020000}"/>
    <cellStyle name="20% - Акцент2 16" xfId="702" xr:uid="{00000000-0005-0000-0000-0000A0020000}"/>
    <cellStyle name="20% - Акцент2 16 2" xfId="703" xr:uid="{00000000-0005-0000-0000-0000A1020000}"/>
    <cellStyle name="20% - Акцент2 16 3" xfId="704" xr:uid="{00000000-0005-0000-0000-0000A2020000}"/>
    <cellStyle name="20% - Акцент2 17" xfId="705" xr:uid="{00000000-0005-0000-0000-0000A3020000}"/>
    <cellStyle name="20% - Акцент2 17 2" xfId="706" xr:uid="{00000000-0005-0000-0000-0000A4020000}"/>
    <cellStyle name="20% - Акцент2 17 3" xfId="707" xr:uid="{00000000-0005-0000-0000-0000A5020000}"/>
    <cellStyle name="20% - Акцент2 18" xfId="708" xr:uid="{00000000-0005-0000-0000-0000A6020000}"/>
    <cellStyle name="20% - Акцент2 18 2" xfId="709" xr:uid="{00000000-0005-0000-0000-0000A7020000}"/>
    <cellStyle name="20% - Акцент2 18 3" xfId="710" xr:uid="{00000000-0005-0000-0000-0000A8020000}"/>
    <cellStyle name="20% - Акцент2 19" xfId="711" xr:uid="{00000000-0005-0000-0000-0000A9020000}"/>
    <cellStyle name="20% - Акцент2 19 2" xfId="712" xr:uid="{00000000-0005-0000-0000-0000AA020000}"/>
    <cellStyle name="20% - Акцент2 19 3" xfId="713" xr:uid="{00000000-0005-0000-0000-0000AB020000}"/>
    <cellStyle name="20% - Акцент2 2" xfId="714" xr:uid="{00000000-0005-0000-0000-0000AC020000}"/>
    <cellStyle name="20% - Акцент2 2 2" xfId="715" xr:uid="{00000000-0005-0000-0000-0000AD020000}"/>
    <cellStyle name="20% - Акцент2 2 3" xfId="716" xr:uid="{00000000-0005-0000-0000-0000AE020000}"/>
    <cellStyle name="20% - Акцент2 2 3 2" xfId="7360" xr:uid="{00000000-0005-0000-0000-0000AF020000}"/>
    <cellStyle name="20% - Акцент2 20" xfId="717" xr:uid="{00000000-0005-0000-0000-0000B0020000}"/>
    <cellStyle name="20% - Акцент2 21" xfId="718" xr:uid="{00000000-0005-0000-0000-0000B1020000}"/>
    <cellStyle name="20% - Акцент2 22" xfId="719" xr:uid="{00000000-0005-0000-0000-0000B2020000}"/>
    <cellStyle name="20% - Акцент2 23" xfId="720" xr:uid="{00000000-0005-0000-0000-0000B3020000}"/>
    <cellStyle name="20% - Акцент2 24" xfId="6157" xr:uid="{00000000-0005-0000-0000-0000B4020000}"/>
    <cellStyle name="20% - Акцент2 25" xfId="6158" xr:uid="{00000000-0005-0000-0000-0000B5020000}"/>
    <cellStyle name="20% - Акцент2 26" xfId="6159" xr:uid="{00000000-0005-0000-0000-0000B6020000}"/>
    <cellStyle name="20% - Акцент2 3" xfId="721" xr:uid="{00000000-0005-0000-0000-0000B7020000}"/>
    <cellStyle name="20% - Акцент2 3 2" xfId="722" xr:uid="{00000000-0005-0000-0000-0000B8020000}"/>
    <cellStyle name="20% - Акцент2 3 3" xfId="723" xr:uid="{00000000-0005-0000-0000-0000B9020000}"/>
    <cellStyle name="20% - Акцент2 3 4" xfId="724" xr:uid="{00000000-0005-0000-0000-0000BA020000}"/>
    <cellStyle name="20% - Акцент2 3 5" xfId="725" xr:uid="{00000000-0005-0000-0000-0000BB020000}"/>
    <cellStyle name="20% - Акцент2 4" xfId="726" xr:uid="{00000000-0005-0000-0000-0000BC020000}"/>
    <cellStyle name="20% - Акцент2 4 2" xfId="727" xr:uid="{00000000-0005-0000-0000-0000BD020000}"/>
    <cellStyle name="20% - Акцент2 4 3" xfId="728" xr:uid="{00000000-0005-0000-0000-0000BE020000}"/>
    <cellStyle name="20% - Акцент2 5" xfId="729" xr:uid="{00000000-0005-0000-0000-0000BF020000}"/>
    <cellStyle name="20% - Акцент2 5 2" xfId="730" xr:uid="{00000000-0005-0000-0000-0000C0020000}"/>
    <cellStyle name="20% - Акцент2 5 3" xfId="731" xr:uid="{00000000-0005-0000-0000-0000C1020000}"/>
    <cellStyle name="20% - Акцент2 6" xfId="732" xr:uid="{00000000-0005-0000-0000-0000C2020000}"/>
    <cellStyle name="20% - Акцент2 6 2" xfId="733" xr:uid="{00000000-0005-0000-0000-0000C3020000}"/>
    <cellStyle name="20% - Акцент2 6 3" xfId="734" xr:uid="{00000000-0005-0000-0000-0000C4020000}"/>
    <cellStyle name="20% - Акцент2 7" xfId="735" xr:uid="{00000000-0005-0000-0000-0000C5020000}"/>
    <cellStyle name="20% - Акцент2 7 2" xfId="736" xr:uid="{00000000-0005-0000-0000-0000C6020000}"/>
    <cellStyle name="20% - Акцент2 7 3" xfId="737" xr:uid="{00000000-0005-0000-0000-0000C7020000}"/>
    <cellStyle name="20% - Акцент2 8" xfId="738" xr:uid="{00000000-0005-0000-0000-0000C8020000}"/>
    <cellStyle name="20% - Акцент2 8 2" xfId="739" xr:uid="{00000000-0005-0000-0000-0000C9020000}"/>
    <cellStyle name="20% - Акцент2 8 3" xfId="740" xr:uid="{00000000-0005-0000-0000-0000CA020000}"/>
    <cellStyle name="20% - Акцент2 9" xfId="741" xr:uid="{00000000-0005-0000-0000-0000CB020000}"/>
    <cellStyle name="20% - Акцент2 9 2" xfId="742" xr:uid="{00000000-0005-0000-0000-0000CC020000}"/>
    <cellStyle name="20% - Акцент2 9 3" xfId="743" xr:uid="{00000000-0005-0000-0000-0000CD020000}"/>
    <cellStyle name="20% - Акцент2_Blood_21months_EURO" xfId="744" xr:uid="{00000000-0005-0000-0000-0000CE020000}"/>
    <cellStyle name="20% - Акцент3" xfId="745" xr:uid="{00000000-0005-0000-0000-0000CF020000}"/>
    <cellStyle name="20% - Акцент3 10" xfId="746" xr:uid="{00000000-0005-0000-0000-0000D0020000}"/>
    <cellStyle name="20% - Акцент3 10 2" xfId="747" xr:uid="{00000000-0005-0000-0000-0000D1020000}"/>
    <cellStyle name="20% - Акцент3 10 3" xfId="748" xr:uid="{00000000-0005-0000-0000-0000D2020000}"/>
    <cellStyle name="20% - Акцент3 11" xfId="749" xr:uid="{00000000-0005-0000-0000-0000D3020000}"/>
    <cellStyle name="20% - Акцент3 11 2" xfId="750" xr:uid="{00000000-0005-0000-0000-0000D4020000}"/>
    <cellStyle name="20% - Акцент3 11 3" xfId="751" xr:uid="{00000000-0005-0000-0000-0000D5020000}"/>
    <cellStyle name="20% - Акцент3 12" xfId="752" xr:uid="{00000000-0005-0000-0000-0000D6020000}"/>
    <cellStyle name="20% - Акцент3 12 2" xfId="753" xr:uid="{00000000-0005-0000-0000-0000D7020000}"/>
    <cellStyle name="20% - Акцент3 12 3" xfId="754" xr:uid="{00000000-0005-0000-0000-0000D8020000}"/>
    <cellStyle name="20% - Акцент3 13" xfId="755" xr:uid="{00000000-0005-0000-0000-0000D9020000}"/>
    <cellStyle name="20% - Акцент3 13 2" xfId="756" xr:uid="{00000000-0005-0000-0000-0000DA020000}"/>
    <cellStyle name="20% - Акцент3 13 3" xfId="757" xr:uid="{00000000-0005-0000-0000-0000DB020000}"/>
    <cellStyle name="20% - Акцент3 14" xfId="758" xr:uid="{00000000-0005-0000-0000-0000DC020000}"/>
    <cellStyle name="20% - Акцент3 14 2" xfId="759" xr:uid="{00000000-0005-0000-0000-0000DD020000}"/>
    <cellStyle name="20% - Акцент3 14 3" xfId="760" xr:uid="{00000000-0005-0000-0000-0000DE020000}"/>
    <cellStyle name="20% - Акцент3 15" xfId="761" xr:uid="{00000000-0005-0000-0000-0000DF020000}"/>
    <cellStyle name="20% - Акцент3 15 2" xfId="762" xr:uid="{00000000-0005-0000-0000-0000E0020000}"/>
    <cellStyle name="20% - Акцент3 15 3" xfId="763" xr:uid="{00000000-0005-0000-0000-0000E1020000}"/>
    <cellStyle name="20% - Акцент3 16" xfId="764" xr:uid="{00000000-0005-0000-0000-0000E2020000}"/>
    <cellStyle name="20% - Акцент3 16 2" xfId="765" xr:uid="{00000000-0005-0000-0000-0000E3020000}"/>
    <cellStyle name="20% - Акцент3 16 3" xfId="766" xr:uid="{00000000-0005-0000-0000-0000E4020000}"/>
    <cellStyle name="20% - Акцент3 17" xfId="767" xr:uid="{00000000-0005-0000-0000-0000E5020000}"/>
    <cellStyle name="20% - Акцент3 17 2" xfId="768" xr:uid="{00000000-0005-0000-0000-0000E6020000}"/>
    <cellStyle name="20% - Акцент3 17 3" xfId="769" xr:uid="{00000000-0005-0000-0000-0000E7020000}"/>
    <cellStyle name="20% - Акцент3 18" xfId="770" xr:uid="{00000000-0005-0000-0000-0000E8020000}"/>
    <cellStyle name="20% - Акцент3 18 2" xfId="771" xr:uid="{00000000-0005-0000-0000-0000E9020000}"/>
    <cellStyle name="20% - Акцент3 18 3" xfId="772" xr:uid="{00000000-0005-0000-0000-0000EA020000}"/>
    <cellStyle name="20% - Акцент3 19" xfId="773" xr:uid="{00000000-0005-0000-0000-0000EB020000}"/>
    <cellStyle name="20% - Акцент3 19 2" xfId="774" xr:uid="{00000000-0005-0000-0000-0000EC020000}"/>
    <cellStyle name="20% - Акцент3 19 3" xfId="775" xr:uid="{00000000-0005-0000-0000-0000ED020000}"/>
    <cellStyle name="20% - Акцент3 2" xfId="776" xr:uid="{00000000-0005-0000-0000-0000EE020000}"/>
    <cellStyle name="20% - Акцент3 2 2" xfId="777" xr:uid="{00000000-0005-0000-0000-0000EF020000}"/>
    <cellStyle name="20% - Акцент3 2 3" xfId="778" xr:uid="{00000000-0005-0000-0000-0000F0020000}"/>
    <cellStyle name="20% - Акцент3 2 3 2" xfId="7361" xr:uid="{00000000-0005-0000-0000-0000F1020000}"/>
    <cellStyle name="20% - Акцент3 20" xfId="779" xr:uid="{00000000-0005-0000-0000-0000F2020000}"/>
    <cellStyle name="20% - Акцент3 21" xfId="780" xr:uid="{00000000-0005-0000-0000-0000F3020000}"/>
    <cellStyle name="20% - Акцент3 22" xfId="781" xr:uid="{00000000-0005-0000-0000-0000F4020000}"/>
    <cellStyle name="20% - Акцент3 23" xfId="782" xr:uid="{00000000-0005-0000-0000-0000F5020000}"/>
    <cellStyle name="20% - Акцент3 24" xfId="6160" xr:uid="{00000000-0005-0000-0000-0000F6020000}"/>
    <cellStyle name="20% - Акцент3 25" xfId="6161" xr:uid="{00000000-0005-0000-0000-0000F7020000}"/>
    <cellStyle name="20% - Акцент3 26" xfId="6162" xr:uid="{00000000-0005-0000-0000-0000F8020000}"/>
    <cellStyle name="20% - Акцент3 3" xfId="783" xr:uid="{00000000-0005-0000-0000-0000F9020000}"/>
    <cellStyle name="20% - Акцент3 3 2" xfId="784" xr:uid="{00000000-0005-0000-0000-0000FA020000}"/>
    <cellStyle name="20% - Акцент3 3 3" xfId="785" xr:uid="{00000000-0005-0000-0000-0000FB020000}"/>
    <cellStyle name="20% - Акцент3 3 4" xfId="786" xr:uid="{00000000-0005-0000-0000-0000FC020000}"/>
    <cellStyle name="20% - Акцент3 3 5" xfId="787" xr:uid="{00000000-0005-0000-0000-0000FD020000}"/>
    <cellStyle name="20% - Акцент3 4" xfId="788" xr:uid="{00000000-0005-0000-0000-0000FE020000}"/>
    <cellStyle name="20% - Акцент3 4 2" xfId="789" xr:uid="{00000000-0005-0000-0000-0000FF020000}"/>
    <cellStyle name="20% - Акцент3 4 3" xfId="790" xr:uid="{00000000-0005-0000-0000-000000030000}"/>
    <cellStyle name="20% - Акцент3 5" xfId="791" xr:uid="{00000000-0005-0000-0000-000001030000}"/>
    <cellStyle name="20% - Акцент3 5 2" xfId="792" xr:uid="{00000000-0005-0000-0000-000002030000}"/>
    <cellStyle name="20% - Акцент3 5 3" xfId="793" xr:uid="{00000000-0005-0000-0000-000003030000}"/>
    <cellStyle name="20% - Акцент3 6" xfId="794" xr:uid="{00000000-0005-0000-0000-000004030000}"/>
    <cellStyle name="20% - Акцент3 6 2" xfId="795" xr:uid="{00000000-0005-0000-0000-000005030000}"/>
    <cellStyle name="20% - Акцент3 6 3" xfId="796" xr:uid="{00000000-0005-0000-0000-000006030000}"/>
    <cellStyle name="20% - Акцент3 7" xfId="797" xr:uid="{00000000-0005-0000-0000-000007030000}"/>
    <cellStyle name="20% - Акцент3 7 2" xfId="798" xr:uid="{00000000-0005-0000-0000-000008030000}"/>
    <cellStyle name="20% - Акцент3 7 3" xfId="799" xr:uid="{00000000-0005-0000-0000-000009030000}"/>
    <cellStyle name="20% - Акцент3 8" xfId="800" xr:uid="{00000000-0005-0000-0000-00000A030000}"/>
    <cellStyle name="20% - Акцент3 8 2" xfId="801" xr:uid="{00000000-0005-0000-0000-00000B030000}"/>
    <cellStyle name="20% - Акцент3 8 3" xfId="802" xr:uid="{00000000-0005-0000-0000-00000C030000}"/>
    <cellStyle name="20% - Акцент3 9" xfId="803" xr:uid="{00000000-0005-0000-0000-00000D030000}"/>
    <cellStyle name="20% - Акцент3 9 2" xfId="804" xr:uid="{00000000-0005-0000-0000-00000E030000}"/>
    <cellStyle name="20% - Акцент3 9 3" xfId="805" xr:uid="{00000000-0005-0000-0000-00000F030000}"/>
    <cellStyle name="20% - Акцент3_Blood_21months_EURO" xfId="806" xr:uid="{00000000-0005-0000-0000-000010030000}"/>
    <cellStyle name="20% - Акцент4" xfId="807" xr:uid="{00000000-0005-0000-0000-000011030000}"/>
    <cellStyle name="20% - Акцент4 10" xfId="808" xr:uid="{00000000-0005-0000-0000-000012030000}"/>
    <cellStyle name="20% - Акцент4 10 2" xfId="809" xr:uid="{00000000-0005-0000-0000-000013030000}"/>
    <cellStyle name="20% - Акцент4 10 3" xfId="810" xr:uid="{00000000-0005-0000-0000-000014030000}"/>
    <cellStyle name="20% - Акцент4 11" xfId="811" xr:uid="{00000000-0005-0000-0000-000015030000}"/>
    <cellStyle name="20% - Акцент4 11 2" xfId="812" xr:uid="{00000000-0005-0000-0000-000016030000}"/>
    <cellStyle name="20% - Акцент4 11 3" xfId="813" xr:uid="{00000000-0005-0000-0000-000017030000}"/>
    <cellStyle name="20% - Акцент4 12" xfId="814" xr:uid="{00000000-0005-0000-0000-000018030000}"/>
    <cellStyle name="20% - Акцент4 12 2" xfId="815" xr:uid="{00000000-0005-0000-0000-000019030000}"/>
    <cellStyle name="20% - Акцент4 12 3" xfId="816" xr:uid="{00000000-0005-0000-0000-00001A030000}"/>
    <cellStyle name="20% - Акцент4 13" xfId="817" xr:uid="{00000000-0005-0000-0000-00001B030000}"/>
    <cellStyle name="20% - Акцент4 13 2" xfId="818" xr:uid="{00000000-0005-0000-0000-00001C030000}"/>
    <cellStyle name="20% - Акцент4 13 3" xfId="819" xr:uid="{00000000-0005-0000-0000-00001D030000}"/>
    <cellStyle name="20% - Акцент4 14" xfId="820" xr:uid="{00000000-0005-0000-0000-00001E030000}"/>
    <cellStyle name="20% - Акцент4 14 2" xfId="821" xr:uid="{00000000-0005-0000-0000-00001F030000}"/>
    <cellStyle name="20% - Акцент4 14 3" xfId="822" xr:uid="{00000000-0005-0000-0000-000020030000}"/>
    <cellStyle name="20% - Акцент4 15" xfId="823" xr:uid="{00000000-0005-0000-0000-000021030000}"/>
    <cellStyle name="20% - Акцент4 15 2" xfId="824" xr:uid="{00000000-0005-0000-0000-000022030000}"/>
    <cellStyle name="20% - Акцент4 15 3" xfId="825" xr:uid="{00000000-0005-0000-0000-000023030000}"/>
    <cellStyle name="20% - Акцент4 16" xfId="826" xr:uid="{00000000-0005-0000-0000-000024030000}"/>
    <cellStyle name="20% - Акцент4 16 2" xfId="827" xr:uid="{00000000-0005-0000-0000-000025030000}"/>
    <cellStyle name="20% - Акцент4 16 3" xfId="828" xr:uid="{00000000-0005-0000-0000-000026030000}"/>
    <cellStyle name="20% - Акцент4 17" xfId="829" xr:uid="{00000000-0005-0000-0000-000027030000}"/>
    <cellStyle name="20% - Акцент4 17 2" xfId="830" xr:uid="{00000000-0005-0000-0000-000028030000}"/>
    <cellStyle name="20% - Акцент4 17 3" xfId="831" xr:uid="{00000000-0005-0000-0000-000029030000}"/>
    <cellStyle name="20% - Акцент4 18" xfId="832" xr:uid="{00000000-0005-0000-0000-00002A030000}"/>
    <cellStyle name="20% - Акцент4 18 2" xfId="833" xr:uid="{00000000-0005-0000-0000-00002B030000}"/>
    <cellStyle name="20% - Акцент4 18 3" xfId="834" xr:uid="{00000000-0005-0000-0000-00002C030000}"/>
    <cellStyle name="20% - Акцент4 19" xfId="835" xr:uid="{00000000-0005-0000-0000-00002D030000}"/>
    <cellStyle name="20% - Акцент4 19 2" xfId="836" xr:uid="{00000000-0005-0000-0000-00002E030000}"/>
    <cellStyle name="20% - Акцент4 19 3" xfId="837" xr:uid="{00000000-0005-0000-0000-00002F030000}"/>
    <cellStyle name="20% - Акцент4 2" xfId="838" xr:uid="{00000000-0005-0000-0000-000030030000}"/>
    <cellStyle name="20% - Акцент4 2 2" xfId="839" xr:uid="{00000000-0005-0000-0000-000031030000}"/>
    <cellStyle name="20% - Акцент4 2 3" xfId="840" xr:uid="{00000000-0005-0000-0000-000032030000}"/>
    <cellStyle name="20% - Акцент4 2 3 2" xfId="7362" xr:uid="{00000000-0005-0000-0000-000033030000}"/>
    <cellStyle name="20% - Акцент4 20" xfId="841" xr:uid="{00000000-0005-0000-0000-000034030000}"/>
    <cellStyle name="20% - Акцент4 21" xfId="842" xr:uid="{00000000-0005-0000-0000-000035030000}"/>
    <cellStyle name="20% - Акцент4 22" xfId="843" xr:uid="{00000000-0005-0000-0000-000036030000}"/>
    <cellStyle name="20% - Акцент4 23" xfId="844" xr:uid="{00000000-0005-0000-0000-000037030000}"/>
    <cellStyle name="20% - Акцент4 24" xfId="6163" xr:uid="{00000000-0005-0000-0000-000038030000}"/>
    <cellStyle name="20% - Акцент4 25" xfId="6164" xr:uid="{00000000-0005-0000-0000-000039030000}"/>
    <cellStyle name="20% - Акцент4 26" xfId="6165" xr:uid="{00000000-0005-0000-0000-00003A030000}"/>
    <cellStyle name="20% - Акцент4 3" xfId="845" xr:uid="{00000000-0005-0000-0000-00003B030000}"/>
    <cellStyle name="20% - Акцент4 3 2" xfId="846" xr:uid="{00000000-0005-0000-0000-00003C030000}"/>
    <cellStyle name="20% - Акцент4 3 3" xfId="847" xr:uid="{00000000-0005-0000-0000-00003D030000}"/>
    <cellStyle name="20% - Акцент4 3 4" xfId="848" xr:uid="{00000000-0005-0000-0000-00003E030000}"/>
    <cellStyle name="20% - Акцент4 3 5" xfId="849" xr:uid="{00000000-0005-0000-0000-00003F030000}"/>
    <cellStyle name="20% - Акцент4 4" xfId="850" xr:uid="{00000000-0005-0000-0000-000040030000}"/>
    <cellStyle name="20% - Акцент4 4 2" xfId="851" xr:uid="{00000000-0005-0000-0000-000041030000}"/>
    <cellStyle name="20% - Акцент4 4 3" xfId="852" xr:uid="{00000000-0005-0000-0000-000042030000}"/>
    <cellStyle name="20% - Акцент4 5" xfId="853" xr:uid="{00000000-0005-0000-0000-000043030000}"/>
    <cellStyle name="20% - Акцент4 5 2" xfId="854" xr:uid="{00000000-0005-0000-0000-000044030000}"/>
    <cellStyle name="20% - Акцент4 5 3" xfId="855" xr:uid="{00000000-0005-0000-0000-000045030000}"/>
    <cellStyle name="20% - Акцент4 6" xfId="856" xr:uid="{00000000-0005-0000-0000-000046030000}"/>
    <cellStyle name="20% - Акцент4 6 2" xfId="857" xr:uid="{00000000-0005-0000-0000-000047030000}"/>
    <cellStyle name="20% - Акцент4 6 3" xfId="858" xr:uid="{00000000-0005-0000-0000-000048030000}"/>
    <cellStyle name="20% - Акцент4 7" xfId="859" xr:uid="{00000000-0005-0000-0000-000049030000}"/>
    <cellStyle name="20% - Акцент4 7 2" xfId="860" xr:uid="{00000000-0005-0000-0000-00004A030000}"/>
    <cellStyle name="20% - Акцент4 7 3" xfId="861" xr:uid="{00000000-0005-0000-0000-00004B030000}"/>
    <cellStyle name="20% - Акцент4 8" xfId="862" xr:uid="{00000000-0005-0000-0000-00004C030000}"/>
    <cellStyle name="20% - Акцент4 8 2" xfId="863" xr:uid="{00000000-0005-0000-0000-00004D030000}"/>
    <cellStyle name="20% - Акцент4 8 3" xfId="864" xr:uid="{00000000-0005-0000-0000-00004E030000}"/>
    <cellStyle name="20% - Акцент4 9" xfId="865" xr:uid="{00000000-0005-0000-0000-00004F030000}"/>
    <cellStyle name="20% - Акцент4 9 2" xfId="866" xr:uid="{00000000-0005-0000-0000-000050030000}"/>
    <cellStyle name="20% - Акцент4 9 3" xfId="867" xr:uid="{00000000-0005-0000-0000-000051030000}"/>
    <cellStyle name="20% - Акцент4_Blood_21months_EURO" xfId="868" xr:uid="{00000000-0005-0000-0000-000052030000}"/>
    <cellStyle name="20% - Акцент5" xfId="869" xr:uid="{00000000-0005-0000-0000-000053030000}"/>
    <cellStyle name="20% - Акцент5 2" xfId="870" xr:uid="{00000000-0005-0000-0000-000054030000}"/>
    <cellStyle name="20% - Акцент5 2 2" xfId="871" xr:uid="{00000000-0005-0000-0000-000055030000}"/>
    <cellStyle name="20% - Акцент5 2 3" xfId="872" xr:uid="{00000000-0005-0000-0000-000056030000}"/>
    <cellStyle name="20% - Акцент5 2 3 2" xfId="7363" xr:uid="{00000000-0005-0000-0000-000057030000}"/>
    <cellStyle name="20% - Акцент5 3" xfId="873" xr:uid="{00000000-0005-0000-0000-000058030000}"/>
    <cellStyle name="20% - Акцент5 3 2" xfId="874" xr:uid="{00000000-0005-0000-0000-000059030000}"/>
    <cellStyle name="20% - Акцент5 3 3" xfId="875" xr:uid="{00000000-0005-0000-0000-00005A030000}"/>
    <cellStyle name="20% - Акцент5 3 4" xfId="876" xr:uid="{00000000-0005-0000-0000-00005B030000}"/>
    <cellStyle name="20% - Акцент5 3 5" xfId="877" xr:uid="{00000000-0005-0000-0000-00005C030000}"/>
    <cellStyle name="20% - Акцент5 4" xfId="878" xr:uid="{00000000-0005-0000-0000-00005D030000}"/>
    <cellStyle name="20% - Акцент5 5" xfId="879" xr:uid="{00000000-0005-0000-0000-00005E030000}"/>
    <cellStyle name="20% - Акцент5 6" xfId="880" xr:uid="{00000000-0005-0000-0000-00005F030000}"/>
    <cellStyle name="20% - Акцент5 7" xfId="881" xr:uid="{00000000-0005-0000-0000-000060030000}"/>
    <cellStyle name="20% - Акцент5_Budget incorporated 2011-2012 last101011" xfId="882" xr:uid="{00000000-0005-0000-0000-000061030000}"/>
    <cellStyle name="20% - Акцент6" xfId="883" xr:uid="{00000000-0005-0000-0000-000062030000}"/>
    <cellStyle name="20% - Акцент6 2" xfId="884" xr:uid="{00000000-0005-0000-0000-000063030000}"/>
    <cellStyle name="20% - Акцент6 2 2" xfId="885" xr:uid="{00000000-0005-0000-0000-000064030000}"/>
    <cellStyle name="20% - Акцент6 2 3" xfId="886" xr:uid="{00000000-0005-0000-0000-000065030000}"/>
    <cellStyle name="20% - Акцент6 2 3 2" xfId="7364" xr:uid="{00000000-0005-0000-0000-000066030000}"/>
    <cellStyle name="20% - Акцент6 3" xfId="887" xr:uid="{00000000-0005-0000-0000-000067030000}"/>
    <cellStyle name="20% - Акцент6 3 2" xfId="888" xr:uid="{00000000-0005-0000-0000-000068030000}"/>
    <cellStyle name="20% - Акцент6 3 3" xfId="889" xr:uid="{00000000-0005-0000-0000-000069030000}"/>
    <cellStyle name="20% - Акцент6 3 4" xfId="890" xr:uid="{00000000-0005-0000-0000-00006A030000}"/>
    <cellStyle name="20% - Акцент6 3 5" xfId="891" xr:uid="{00000000-0005-0000-0000-00006B030000}"/>
    <cellStyle name="20% - Акцент6 4" xfId="892" xr:uid="{00000000-0005-0000-0000-00006C030000}"/>
    <cellStyle name="20% - Акцент6 5" xfId="893" xr:uid="{00000000-0005-0000-0000-00006D030000}"/>
    <cellStyle name="20% - Акцент6 6" xfId="894" xr:uid="{00000000-0005-0000-0000-00006E030000}"/>
    <cellStyle name="20% - Акцент6 7" xfId="895" xr:uid="{00000000-0005-0000-0000-00006F030000}"/>
    <cellStyle name="20% - Акцент6_Budget incorporated 2011-2012 last101011" xfId="896" xr:uid="{00000000-0005-0000-0000-000070030000}"/>
    <cellStyle name="40% - Accent1 2" xfId="897" xr:uid="{00000000-0005-0000-0000-000071030000}"/>
    <cellStyle name="40% - Accent1 2 10" xfId="898" xr:uid="{00000000-0005-0000-0000-000072030000}"/>
    <cellStyle name="40% - Accent1 2 10 2" xfId="899" xr:uid="{00000000-0005-0000-0000-000073030000}"/>
    <cellStyle name="40% - Accent1 2 10 3" xfId="900" xr:uid="{00000000-0005-0000-0000-000074030000}"/>
    <cellStyle name="40% - Accent1 2 11" xfId="901" xr:uid="{00000000-0005-0000-0000-000075030000}"/>
    <cellStyle name="40% - Accent1 2 11 2" xfId="902" xr:uid="{00000000-0005-0000-0000-000076030000}"/>
    <cellStyle name="40% - Accent1 2 11 3" xfId="903" xr:uid="{00000000-0005-0000-0000-000077030000}"/>
    <cellStyle name="40% - Accent1 2 12" xfId="904" xr:uid="{00000000-0005-0000-0000-000078030000}"/>
    <cellStyle name="40% - Accent1 2 12 2" xfId="905" xr:uid="{00000000-0005-0000-0000-000079030000}"/>
    <cellStyle name="40% - Accent1 2 12 3" xfId="906" xr:uid="{00000000-0005-0000-0000-00007A030000}"/>
    <cellStyle name="40% - Accent1 2 13" xfId="907" xr:uid="{00000000-0005-0000-0000-00007B030000}"/>
    <cellStyle name="40% - Accent1 2 13 2" xfId="908" xr:uid="{00000000-0005-0000-0000-00007C030000}"/>
    <cellStyle name="40% - Accent1 2 13 3" xfId="909" xr:uid="{00000000-0005-0000-0000-00007D030000}"/>
    <cellStyle name="40% - Accent1 2 14" xfId="910" xr:uid="{00000000-0005-0000-0000-00007E030000}"/>
    <cellStyle name="40% - Accent1 2 14 2" xfId="911" xr:uid="{00000000-0005-0000-0000-00007F030000}"/>
    <cellStyle name="40% - Accent1 2 14 3" xfId="912" xr:uid="{00000000-0005-0000-0000-000080030000}"/>
    <cellStyle name="40% - Accent1 2 15" xfId="913" xr:uid="{00000000-0005-0000-0000-000081030000}"/>
    <cellStyle name="40% - Accent1 2 15 2" xfId="914" xr:uid="{00000000-0005-0000-0000-000082030000}"/>
    <cellStyle name="40% - Accent1 2 15 3" xfId="915" xr:uid="{00000000-0005-0000-0000-000083030000}"/>
    <cellStyle name="40% - Accent1 2 16" xfId="916" xr:uid="{00000000-0005-0000-0000-000084030000}"/>
    <cellStyle name="40% - Accent1 2 16 2" xfId="917" xr:uid="{00000000-0005-0000-0000-000085030000}"/>
    <cellStyle name="40% - Accent1 2 16 3" xfId="918" xr:uid="{00000000-0005-0000-0000-000086030000}"/>
    <cellStyle name="40% - Accent1 2 17" xfId="919" xr:uid="{00000000-0005-0000-0000-000087030000}"/>
    <cellStyle name="40% - Accent1 2 17 2" xfId="920" xr:uid="{00000000-0005-0000-0000-000088030000}"/>
    <cellStyle name="40% - Accent1 2 17 3" xfId="921" xr:uid="{00000000-0005-0000-0000-000089030000}"/>
    <cellStyle name="40% - Accent1 2 18" xfId="922" xr:uid="{00000000-0005-0000-0000-00008A030000}"/>
    <cellStyle name="40% - Accent1 2 18 2" xfId="923" xr:uid="{00000000-0005-0000-0000-00008B030000}"/>
    <cellStyle name="40% - Accent1 2 18 3" xfId="924" xr:uid="{00000000-0005-0000-0000-00008C030000}"/>
    <cellStyle name="40% - Accent1 2 19" xfId="925" xr:uid="{00000000-0005-0000-0000-00008D030000}"/>
    <cellStyle name="40% - Accent1 2 2" xfId="926" xr:uid="{00000000-0005-0000-0000-00008E030000}"/>
    <cellStyle name="40% - Accent1 2 2 2" xfId="927" xr:uid="{00000000-0005-0000-0000-00008F030000}"/>
    <cellStyle name="40% - Accent1 2 2 3" xfId="928" xr:uid="{00000000-0005-0000-0000-000090030000}"/>
    <cellStyle name="40% - Accent1 2 2 4" xfId="929" xr:uid="{00000000-0005-0000-0000-000091030000}"/>
    <cellStyle name="40% - Accent1 2 2 5" xfId="930" xr:uid="{00000000-0005-0000-0000-000092030000}"/>
    <cellStyle name="40% - Accent1 2 20" xfId="931" xr:uid="{00000000-0005-0000-0000-000093030000}"/>
    <cellStyle name="40% - Accent1 2 21" xfId="932" xr:uid="{00000000-0005-0000-0000-000094030000}"/>
    <cellStyle name="40% - Accent1 2 22" xfId="933" xr:uid="{00000000-0005-0000-0000-000095030000}"/>
    <cellStyle name="40% - Accent1 2 23" xfId="934" xr:uid="{00000000-0005-0000-0000-000096030000}"/>
    <cellStyle name="40% - Accent1 2 24" xfId="935" xr:uid="{00000000-0005-0000-0000-000097030000}"/>
    <cellStyle name="40% - Accent1 2 25" xfId="936" xr:uid="{00000000-0005-0000-0000-000098030000}"/>
    <cellStyle name="40% - Accent1 2 26" xfId="937" xr:uid="{00000000-0005-0000-0000-000099030000}"/>
    <cellStyle name="40% - Accent1 2 27" xfId="938" xr:uid="{00000000-0005-0000-0000-00009A030000}"/>
    <cellStyle name="40% - Accent1 2 28" xfId="939" xr:uid="{00000000-0005-0000-0000-00009B030000}"/>
    <cellStyle name="40% - Accent1 2 3" xfId="940" xr:uid="{00000000-0005-0000-0000-00009C030000}"/>
    <cellStyle name="40% - Accent1 2 3 10" xfId="941" xr:uid="{00000000-0005-0000-0000-00009D030000}"/>
    <cellStyle name="40% - Accent1 2 3 2" xfId="942" xr:uid="{00000000-0005-0000-0000-00009E030000}"/>
    <cellStyle name="40% - Accent1 2 3 3" xfId="943" xr:uid="{00000000-0005-0000-0000-00009F030000}"/>
    <cellStyle name="40% - Accent1 2 3 4" xfId="944" xr:uid="{00000000-0005-0000-0000-0000A0030000}"/>
    <cellStyle name="40% - Accent1 2 3 5" xfId="945" xr:uid="{00000000-0005-0000-0000-0000A1030000}"/>
    <cellStyle name="40% - Accent1 2 3 6" xfId="946" xr:uid="{00000000-0005-0000-0000-0000A2030000}"/>
    <cellStyle name="40% - Accent1 2 3 7" xfId="947" xr:uid="{00000000-0005-0000-0000-0000A3030000}"/>
    <cellStyle name="40% - Accent1 2 3 8" xfId="948" xr:uid="{00000000-0005-0000-0000-0000A4030000}"/>
    <cellStyle name="40% - Accent1 2 3 9" xfId="949" xr:uid="{00000000-0005-0000-0000-0000A5030000}"/>
    <cellStyle name="40% - Accent1 2 4" xfId="950" xr:uid="{00000000-0005-0000-0000-0000A6030000}"/>
    <cellStyle name="40% - Accent1 2 4 10" xfId="951" xr:uid="{00000000-0005-0000-0000-0000A7030000}"/>
    <cellStyle name="40% - Accent1 2 4 11" xfId="952" xr:uid="{00000000-0005-0000-0000-0000A8030000}"/>
    <cellStyle name="40% - Accent1 2 4 2" xfId="953" xr:uid="{00000000-0005-0000-0000-0000A9030000}"/>
    <cellStyle name="40% - Accent1 2 4 2 2" xfId="954" xr:uid="{00000000-0005-0000-0000-0000AA030000}"/>
    <cellStyle name="40% - Accent1 2 4 2 3" xfId="955" xr:uid="{00000000-0005-0000-0000-0000AB030000}"/>
    <cellStyle name="40% - Accent1 2 4 3" xfId="956" xr:uid="{00000000-0005-0000-0000-0000AC030000}"/>
    <cellStyle name="40% - Accent1 2 4 4" xfId="957" xr:uid="{00000000-0005-0000-0000-0000AD030000}"/>
    <cellStyle name="40% - Accent1 2 4 5" xfId="958" xr:uid="{00000000-0005-0000-0000-0000AE030000}"/>
    <cellStyle name="40% - Accent1 2 4 6" xfId="959" xr:uid="{00000000-0005-0000-0000-0000AF030000}"/>
    <cellStyle name="40% - Accent1 2 4 7" xfId="960" xr:uid="{00000000-0005-0000-0000-0000B0030000}"/>
    <cellStyle name="40% - Accent1 2 4 8" xfId="961" xr:uid="{00000000-0005-0000-0000-0000B1030000}"/>
    <cellStyle name="40% - Accent1 2 4 9" xfId="962" xr:uid="{00000000-0005-0000-0000-0000B2030000}"/>
    <cellStyle name="40% - Accent1 2 5" xfId="963" xr:uid="{00000000-0005-0000-0000-0000B3030000}"/>
    <cellStyle name="40% - Accent1 2 5 10" xfId="964" xr:uid="{00000000-0005-0000-0000-0000B4030000}"/>
    <cellStyle name="40% - Accent1 2 5 11" xfId="965" xr:uid="{00000000-0005-0000-0000-0000B5030000}"/>
    <cellStyle name="40% - Accent1 2 5 2" xfId="966" xr:uid="{00000000-0005-0000-0000-0000B6030000}"/>
    <cellStyle name="40% - Accent1 2 5 2 2" xfId="967" xr:uid="{00000000-0005-0000-0000-0000B7030000}"/>
    <cellStyle name="40% - Accent1 2 5 3" xfId="968" xr:uid="{00000000-0005-0000-0000-0000B8030000}"/>
    <cellStyle name="40% - Accent1 2 5 4" xfId="969" xr:uid="{00000000-0005-0000-0000-0000B9030000}"/>
    <cellStyle name="40% - Accent1 2 5 5" xfId="970" xr:uid="{00000000-0005-0000-0000-0000BA030000}"/>
    <cellStyle name="40% - Accent1 2 5 6" xfId="971" xr:uid="{00000000-0005-0000-0000-0000BB030000}"/>
    <cellStyle name="40% - Accent1 2 5 7" xfId="972" xr:uid="{00000000-0005-0000-0000-0000BC030000}"/>
    <cellStyle name="40% - Accent1 2 5 8" xfId="973" xr:uid="{00000000-0005-0000-0000-0000BD030000}"/>
    <cellStyle name="40% - Accent1 2 5 9" xfId="974" xr:uid="{00000000-0005-0000-0000-0000BE030000}"/>
    <cellStyle name="40% - Accent1 2 6" xfId="975" xr:uid="{00000000-0005-0000-0000-0000BF030000}"/>
    <cellStyle name="40% - Accent1 2 6 2" xfId="976" xr:uid="{00000000-0005-0000-0000-0000C0030000}"/>
    <cellStyle name="40% - Accent1 2 6 3" xfId="977" xr:uid="{00000000-0005-0000-0000-0000C1030000}"/>
    <cellStyle name="40% - Accent1 2 7" xfId="978" xr:uid="{00000000-0005-0000-0000-0000C2030000}"/>
    <cellStyle name="40% - Accent1 2 7 2" xfId="979" xr:uid="{00000000-0005-0000-0000-0000C3030000}"/>
    <cellStyle name="40% - Accent1 2 7 3" xfId="980" xr:uid="{00000000-0005-0000-0000-0000C4030000}"/>
    <cellStyle name="40% - Accent1 2 8" xfId="981" xr:uid="{00000000-0005-0000-0000-0000C5030000}"/>
    <cellStyle name="40% - Accent1 2 8 2" xfId="982" xr:uid="{00000000-0005-0000-0000-0000C6030000}"/>
    <cellStyle name="40% - Accent1 2 8 3" xfId="983" xr:uid="{00000000-0005-0000-0000-0000C7030000}"/>
    <cellStyle name="40% - Accent1 2 9" xfId="984" xr:uid="{00000000-0005-0000-0000-0000C8030000}"/>
    <cellStyle name="40% - Accent1 2 9 2" xfId="985" xr:uid="{00000000-0005-0000-0000-0000C9030000}"/>
    <cellStyle name="40% - Accent1 2 9 3" xfId="986" xr:uid="{00000000-0005-0000-0000-0000CA030000}"/>
    <cellStyle name="40% - Accent1 2_Blood_21months_EURO" xfId="987" xr:uid="{00000000-0005-0000-0000-0000CB030000}"/>
    <cellStyle name="40% - Accent1 3" xfId="988" xr:uid="{00000000-0005-0000-0000-0000CC030000}"/>
    <cellStyle name="40% - Accent1 3 2" xfId="989" xr:uid="{00000000-0005-0000-0000-0000CD030000}"/>
    <cellStyle name="40% - Accent1 3 2 2" xfId="990" xr:uid="{00000000-0005-0000-0000-0000CE030000}"/>
    <cellStyle name="40% - Accent1 3 2 3" xfId="991" xr:uid="{00000000-0005-0000-0000-0000CF030000}"/>
    <cellStyle name="40% - Accent1 3 2 4" xfId="992" xr:uid="{00000000-0005-0000-0000-0000D0030000}"/>
    <cellStyle name="40% - Accent1 3 2 5" xfId="993" xr:uid="{00000000-0005-0000-0000-0000D1030000}"/>
    <cellStyle name="40% - Accent1 3 3" xfId="994" xr:uid="{00000000-0005-0000-0000-0000D2030000}"/>
    <cellStyle name="40% - Accent1 3 4" xfId="995" xr:uid="{00000000-0005-0000-0000-0000D3030000}"/>
    <cellStyle name="40% - Accent1 3 5" xfId="996" xr:uid="{00000000-0005-0000-0000-0000D4030000}"/>
    <cellStyle name="40% - Accent1 3 6" xfId="997" xr:uid="{00000000-0005-0000-0000-0000D5030000}"/>
    <cellStyle name="40% - Accent1 3_Budget incorporated 2011-2012 last101011" xfId="998" xr:uid="{00000000-0005-0000-0000-0000D6030000}"/>
    <cellStyle name="40% - Accent1 4" xfId="999" xr:uid="{00000000-0005-0000-0000-0000D7030000}"/>
    <cellStyle name="40% - Accent1 4 2" xfId="1000" xr:uid="{00000000-0005-0000-0000-0000D8030000}"/>
    <cellStyle name="40% - Accent1 4 2 2" xfId="1001" xr:uid="{00000000-0005-0000-0000-0000D9030000}"/>
    <cellStyle name="40% - Accent1 4 2 4" xfId="1002" xr:uid="{00000000-0005-0000-0000-0000DA030000}"/>
    <cellStyle name="40% - Accent1 4 2 5" xfId="1003" xr:uid="{00000000-0005-0000-0000-0000DB030000}"/>
    <cellStyle name="40% - Accent1 4 3" xfId="1004" xr:uid="{00000000-0005-0000-0000-0000DC030000}"/>
    <cellStyle name="40% - Accent1 4 4" xfId="1005" xr:uid="{00000000-0005-0000-0000-0000DD030000}"/>
    <cellStyle name="40% - Accent1 4 5" xfId="1006" xr:uid="{00000000-0005-0000-0000-0000DE030000}"/>
    <cellStyle name="40% - Accent1 4 6" xfId="1007" xr:uid="{00000000-0005-0000-0000-0000DF030000}"/>
    <cellStyle name="40% - Accent1 4_Budget incorporated 2011-2012 last101011" xfId="1008" xr:uid="{00000000-0005-0000-0000-0000E0030000}"/>
    <cellStyle name="40% - Accent1 5" xfId="1009" xr:uid="{00000000-0005-0000-0000-0000E1030000}"/>
    <cellStyle name="40% - Accent1 5 2" xfId="1010" xr:uid="{00000000-0005-0000-0000-0000E2030000}"/>
    <cellStyle name="40% - Accent1 5 3" xfId="1011" xr:uid="{00000000-0005-0000-0000-0000E3030000}"/>
    <cellStyle name="40% - Accent1 5 4" xfId="1012" xr:uid="{00000000-0005-0000-0000-0000E4030000}"/>
    <cellStyle name="40% - Accent1 5 5" xfId="1013" xr:uid="{00000000-0005-0000-0000-0000E5030000}"/>
    <cellStyle name="40% - Accent1 6" xfId="6166" xr:uid="{00000000-0005-0000-0000-0000E6030000}"/>
    <cellStyle name="40% - Accent1 7" xfId="6167" xr:uid="{00000000-0005-0000-0000-0000E7030000}"/>
    <cellStyle name="40% - Accent1 8" xfId="6133" xr:uid="{00000000-0005-0000-0000-0000E8030000}"/>
    <cellStyle name="40% - Accent2 2" xfId="1014" xr:uid="{00000000-0005-0000-0000-0000E9030000}"/>
    <cellStyle name="40% - Accent2 2 10" xfId="1015" xr:uid="{00000000-0005-0000-0000-0000EA030000}"/>
    <cellStyle name="40% - Accent2 2 11" xfId="1016" xr:uid="{00000000-0005-0000-0000-0000EB030000}"/>
    <cellStyle name="40% - Accent2 2 12" xfId="1017" xr:uid="{00000000-0005-0000-0000-0000EC030000}"/>
    <cellStyle name="40% - Accent2 2 13" xfId="6168" xr:uid="{00000000-0005-0000-0000-0000ED030000}"/>
    <cellStyle name="40% - Accent2 2 2" xfId="1018" xr:uid="{00000000-0005-0000-0000-0000EE030000}"/>
    <cellStyle name="40% - Accent2 2 2 2" xfId="1019" xr:uid="{00000000-0005-0000-0000-0000EF030000}"/>
    <cellStyle name="40% - Accent2 2 2 3" xfId="1020" xr:uid="{00000000-0005-0000-0000-0000F0030000}"/>
    <cellStyle name="40% - Accent2 2 2 4" xfId="1021" xr:uid="{00000000-0005-0000-0000-0000F1030000}"/>
    <cellStyle name="40% - Accent2 2 2 5" xfId="1022" xr:uid="{00000000-0005-0000-0000-0000F2030000}"/>
    <cellStyle name="40% - Accent2 2 3" xfId="1023" xr:uid="{00000000-0005-0000-0000-0000F3030000}"/>
    <cellStyle name="40% - Accent2 2 4" xfId="1024" xr:uid="{00000000-0005-0000-0000-0000F4030000}"/>
    <cellStyle name="40% - Accent2 2 4 2" xfId="1025" xr:uid="{00000000-0005-0000-0000-0000F5030000}"/>
    <cellStyle name="40% - Accent2 2 4 2 2" xfId="1026" xr:uid="{00000000-0005-0000-0000-0000F6030000}"/>
    <cellStyle name="40% - Accent2 2 4 3" xfId="1027" xr:uid="{00000000-0005-0000-0000-0000F7030000}"/>
    <cellStyle name="40% - Accent2 2 4 4" xfId="1028" xr:uid="{00000000-0005-0000-0000-0000F8030000}"/>
    <cellStyle name="40% - Accent2 2 4 5" xfId="1029" xr:uid="{00000000-0005-0000-0000-0000F9030000}"/>
    <cellStyle name="40% - Accent2 2 4 6" xfId="1030" xr:uid="{00000000-0005-0000-0000-0000FA030000}"/>
    <cellStyle name="40% - Accent2 2 4 7" xfId="1031" xr:uid="{00000000-0005-0000-0000-0000FB030000}"/>
    <cellStyle name="40% - Accent2 2 4 8" xfId="1032" xr:uid="{00000000-0005-0000-0000-0000FC030000}"/>
    <cellStyle name="40% - Accent2 2 4 9" xfId="1033" xr:uid="{00000000-0005-0000-0000-0000FD030000}"/>
    <cellStyle name="40% - Accent2 2 5" xfId="1034" xr:uid="{00000000-0005-0000-0000-0000FE030000}"/>
    <cellStyle name="40% - Accent2 2 5 2" xfId="1035" xr:uid="{00000000-0005-0000-0000-0000FF030000}"/>
    <cellStyle name="40% - Accent2 2 6" xfId="1036" xr:uid="{00000000-0005-0000-0000-000000040000}"/>
    <cellStyle name="40% - Accent2 2 7" xfId="1037" xr:uid="{00000000-0005-0000-0000-000001040000}"/>
    <cellStyle name="40% - Accent2 2 8" xfId="1038" xr:uid="{00000000-0005-0000-0000-000002040000}"/>
    <cellStyle name="40% - Accent2 2 9" xfId="1039" xr:uid="{00000000-0005-0000-0000-000003040000}"/>
    <cellStyle name="40% - Accent2 2_Budget incorporated 2011-2012 last101011" xfId="1040" xr:uid="{00000000-0005-0000-0000-000004040000}"/>
    <cellStyle name="40% - Accent2 3" xfId="1041" xr:uid="{00000000-0005-0000-0000-000005040000}"/>
    <cellStyle name="40% - Accent2 3 2" xfId="1042" xr:uid="{00000000-0005-0000-0000-000006040000}"/>
    <cellStyle name="40% - Accent2 3 2 2" xfId="1043" xr:uid="{00000000-0005-0000-0000-000007040000}"/>
    <cellStyle name="40% - Accent2 3 2 3" xfId="1044" xr:uid="{00000000-0005-0000-0000-000008040000}"/>
    <cellStyle name="40% - Accent2 3 2 4" xfId="1045" xr:uid="{00000000-0005-0000-0000-000009040000}"/>
    <cellStyle name="40% - Accent2 3 2 5" xfId="1046" xr:uid="{00000000-0005-0000-0000-00000A040000}"/>
    <cellStyle name="40% - Accent2 3 3" xfId="1047" xr:uid="{00000000-0005-0000-0000-00000B040000}"/>
    <cellStyle name="40% - Accent2 3 4" xfId="1048" xr:uid="{00000000-0005-0000-0000-00000C040000}"/>
    <cellStyle name="40% - Accent2 3 5" xfId="1049" xr:uid="{00000000-0005-0000-0000-00000D040000}"/>
    <cellStyle name="40% - Accent2 3 6" xfId="1050" xr:uid="{00000000-0005-0000-0000-00000E040000}"/>
    <cellStyle name="40% - Accent2 3_Budget incorporated 2011-2012 last101011" xfId="1051" xr:uid="{00000000-0005-0000-0000-00000F040000}"/>
    <cellStyle name="40% - Accent2 4" xfId="1052" xr:uid="{00000000-0005-0000-0000-000010040000}"/>
    <cellStyle name="40% - Accent2 4 2" xfId="1053" xr:uid="{00000000-0005-0000-0000-000011040000}"/>
    <cellStyle name="40% - Accent2 4 2 2" xfId="1054" xr:uid="{00000000-0005-0000-0000-000012040000}"/>
    <cellStyle name="40% - Accent2 4 2 3" xfId="1055" xr:uid="{00000000-0005-0000-0000-000013040000}"/>
    <cellStyle name="40% - Accent2 4 2 4" xfId="1056" xr:uid="{00000000-0005-0000-0000-000014040000}"/>
    <cellStyle name="40% - Accent2 4 2 5" xfId="1057" xr:uid="{00000000-0005-0000-0000-000015040000}"/>
    <cellStyle name="40% - Accent2 4 3" xfId="1058" xr:uid="{00000000-0005-0000-0000-000016040000}"/>
    <cellStyle name="40% - Accent2 4 4" xfId="1059" xr:uid="{00000000-0005-0000-0000-000017040000}"/>
    <cellStyle name="40% - Accent2 4 5" xfId="1060" xr:uid="{00000000-0005-0000-0000-000018040000}"/>
    <cellStyle name="40% - Accent2 4 6" xfId="1061" xr:uid="{00000000-0005-0000-0000-000019040000}"/>
    <cellStyle name="40% - Accent2 4_Budget incorporated 2011-2012 last101011" xfId="1062" xr:uid="{00000000-0005-0000-0000-00001A040000}"/>
    <cellStyle name="40% - Accent2 5" xfId="1063" xr:uid="{00000000-0005-0000-0000-00001B040000}"/>
    <cellStyle name="40% - Accent2 5 2" xfId="1064" xr:uid="{00000000-0005-0000-0000-00001C040000}"/>
    <cellStyle name="40% - Accent2 5 3" xfId="1065" xr:uid="{00000000-0005-0000-0000-00001D040000}"/>
    <cellStyle name="40% - Accent2 5 4" xfId="1066" xr:uid="{00000000-0005-0000-0000-00001E040000}"/>
    <cellStyle name="40% - Accent2 5 5" xfId="1067" xr:uid="{00000000-0005-0000-0000-00001F040000}"/>
    <cellStyle name="40% - Accent2 6" xfId="1068" xr:uid="{00000000-0005-0000-0000-000020040000}"/>
    <cellStyle name="40% - Accent2 6 2" xfId="1069" xr:uid="{00000000-0005-0000-0000-000021040000}"/>
    <cellStyle name="40% - Accent2 7" xfId="6169" xr:uid="{00000000-0005-0000-0000-000022040000}"/>
    <cellStyle name="40% - Accent2 8" xfId="6170" xr:uid="{00000000-0005-0000-0000-000023040000}"/>
    <cellStyle name="40% - Accent3 2" xfId="1070" xr:uid="{00000000-0005-0000-0000-000024040000}"/>
    <cellStyle name="40% - Accent3 2 10" xfId="1071" xr:uid="{00000000-0005-0000-0000-000025040000}"/>
    <cellStyle name="40% - Accent3 2 10 2" xfId="1072" xr:uid="{00000000-0005-0000-0000-000026040000}"/>
    <cellStyle name="40% - Accent3 2 10 3" xfId="1073" xr:uid="{00000000-0005-0000-0000-000027040000}"/>
    <cellStyle name="40% - Accent3 2 11" xfId="1074" xr:uid="{00000000-0005-0000-0000-000028040000}"/>
    <cellStyle name="40% - Accent3 2 11 2" xfId="1075" xr:uid="{00000000-0005-0000-0000-000029040000}"/>
    <cellStyle name="40% - Accent3 2 11 3" xfId="1076" xr:uid="{00000000-0005-0000-0000-00002A040000}"/>
    <cellStyle name="40% - Accent3 2 12" xfId="1077" xr:uid="{00000000-0005-0000-0000-00002B040000}"/>
    <cellStyle name="40% - Accent3 2 12 2" xfId="1078" xr:uid="{00000000-0005-0000-0000-00002C040000}"/>
    <cellStyle name="40% - Accent3 2 12 3" xfId="1079" xr:uid="{00000000-0005-0000-0000-00002D040000}"/>
    <cellStyle name="40% - Accent3 2 13" xfId="1080" xr:uid="{00000000-0005-0000-0000-00002E040000}"/>
    <cellStyle name="40% - Accent3 2 13 2" xfId="1081" xr:uid="{00000000-0005-0000-0000-00002F040000}"/>
    <cellStyle name="40% - Accent3 2 13 3" xfId="1082" xr:uid="{00000000-0005-0000-0000-000030040000}"/>
    <cellStyle name="40% - Accent3 2 14" xfId="1083" xr:uid="{00000000-0005-0000-0000-000031040000}"/>
    <cellStyle name="40% - Accent3 2 14 2" xfId="1084" xr:uid="{00000000-0005-0000-0000-000032040000}"/>
    <cellStyle name="40% - Accent3 2 14 3" xfId="1085" xr:uid="{00000000-0005-0000-0000-000033040000}"/>
    <cellStyle name="40% - Accent3 2 15" xfId="1086" xr:uid="{00000000-0005-0000-0000-000034040000}"/>
    <cellStyle name="40% - Accent3 2 15 2" xfId="1087" xr:uid="{00000000-0005-0000-0000-000035040000}"/>
    <cellStyle name="40% - Accent3 2 15 3" xfId="1088" xr:uid="{00000000-0005-0000-0000-000036040000}"/>
    <cellStyle name="40% - Accent3 2 16" xfId="1089" xr:uid="{00000000-0005-0000-0000-000037040000}"/>
    <cellStyle name="40% - Accent3 2 16 2" xfId="1090" xr:uid="{00000000-0005-0000-0000-000038040000}"/>
    <cellStyle name="40% - Accent3 2 16 3" xfId="1091" xr:uid="{00000000-0005-0000-0000-000039040000}"/>
    <cellStyle name="40% - Accent3 2 17" xfId="1092" xr:uid="{00000000-0005-0000-0000-00003A040000}"/>
    <cellStyle name="40% - Accent3 2 17 2" xfId="1093" xr:uid="{00000000-0005-0000-0000-00003B040000}"/>
    <cellStyle name="40% - Accent3 2 17 3" xfId="1094" xr:uid="{00000000-0005-0000-0000-00003C040000}"/>
    <cellStyle name="40% - Accent3 2 18" xfId="1095" xr:uid="{00000000-0005-0000-0000-00003D040000}"/>
    <cellStyle name="40% - Accent3 2 18 2" xfId="1096" xr:uid="{00000000-0005-0000-0000-00003E040000}"/>
    <cellStyle name="40% - Accent3 2 18 3" xfId="1097" xr:uid="{00000000-0005-0000-0000-00003F040000}"/>
    <cellStyle name="40% - Accent3 2 19" xfId="1098" xr:uid="{00000000-0005-0000-0000-000040040000}"/>
    <cellStyle name="40% - Accent3 2 2" xfId="1099" xr:uid="{00000000-0005-0000-0000-000041040000}"/>
    <cellStyle name="40% - Accent3 2 2 2" xfId="1100" xr:uid="{00000000-0005-0000-0000-000042040000}"/>
    <cellStyle name="40% - Accent3 2 2 3" xfId="1101" xr:uid="{00000000-0005-0000-0000-000043040000}"/>
    <cellStyle name="40% - Accent3 2 2 4" xfId="1102" xr:uid="{00000000-0005-0000-0000-000044040000}"/>
    <cellStyle name="40% - Accent3 2 2 5" xfId="1103" xr:uid="{00000000-0005-0000-0000-000045040000}"/>
    <cellStyle name="40% - Accent3 2 20" xfId="1104" xr:uid="{00000000-0005-0000-0000-000046040000}"/>
    <cellStyle name="40% - Accent3 2 21" xfId="1105" xr:uid="{00000000-0005-0000-0000-000047040000}"/>
    <cellStyle name="40% - Accent3 2 22" xfId="1106" xr:uid="{00000000-0005-0000-0000-000048040000}"/>
    <cellStyle name="40% - Accent3 2 23" xfId="1107" xr:uid="{00000000-0005-0000-0000-000049040000}"/>
    <cellStyle name="40% - Accent3 2 24" xfId="1108" xr:uid="{00000000-0005-0000-0000-00004A040000}"/>
    <cellStyle name="40% - Accent3 2 25" xfId="1109" xr:uid="{00000000-0005-0000-0000-00004B040000}"/>
    <cellStyle name="40% - Accent3 2 26" xfId="1110" xr:uid="{00000000-0005-0000-0000-00004C040000}"/>
    <cellStyle name="40% - Accent3 2 27" xfId="1111" xr:uid="{00000000-0005-0000-0000-00004D040000}"/>
    <cellStyle name="40% - Accent3 2 28" xfId="1112" xr:uid="{00000000-0005-0000-0000-00004E040000}"/>
    <cellStyle name="40% - Accent3 2 3" xfId="1113" xr:uid="{00000000-0005-0000-0000-00004F040000}"/>
    <cellStyle name="40% - Accent3 2 3 10" xfId="1114" xr:uid="{00000000-0005-0000-0000-000050040000}"/>
    <cellStyle name="40% - Accent3 2 3 2" xfId="1115" xr:uid="{00000000-0005-0000-0000-000051040000}"/>
    <cellStyle name="40% - Accent3 2 3 3" xfId="1116" xr:uid="{00000000-0005-0000-0000-000052040000}"/>
    <cellStyle name="40% - Accent3 2 3 4" xfId="1117" xr:uid="{00000000-0005-0000-0000-000053040000}"/>
    <cellStyle name="40% - Accent3 2 3 5" xfId="1118" xr:uid="{00000000-0005-0000-0000-000054040000}"/>
    <cellStyle name="40% - Accent3 2 3 6" xfId="1119" xr:uid="{00000000-0005-0000-0000-000055040000}"/>
    <cellStyle name="40% - Accent3 2 3 7" xfId="1120" xr:uid="{00000000-0005-0000-0000-000056040000}"/>
    <cellStyle name="40% - Accent3 2 3 8" xfId="1121" xr:uid="{00000000-0005-0000-0000-000057040000}"/>
    <cellStyle name="40% - Accent3 2 3 9" xfId="1122" xr:uid="{00000000-0005-0000-0000-000058040000}"/>
    <cellStyle name="40% - Accent3 2 4" xfId="1123" xr:uid="{00000000-0005-0000-0000-000059040000}"/>
    <cellStyle name="40% - Accent3 2 4 10" xfId="1124" xr:uid="{00000000-0005-0000-0000-00005A040000}"/>
    <cellStyle name="40% - Accent3 2 4 11" xfId="1125" xr:uid="{00000000-0005-0000-0000-00005B040000}"/>
    <cellStyle name="40% - Accent3 2 4 2" xfId="1126" xr:uid="{00000000-0005-0000-0000-00005C040000}"/>
    <cellStyle name="40% - Accent3 2 4 2 2" xfId="1127" xr:uid="{00000000-0005-0000-0000-00005D040000}"/>
    <cellStyle name="40% - Accent3 2 4 2 3" xfId="1128" xr:uid="{00000000-0005-0000-0000-00005E040000}"/>
    <cellStyle name="40% - Accent3 2 4 3" xfId="1129" xr:uid="{00000000-0005-0000-0000-00005F040000}"/>
    <cellStyle name="40% - Accent3 2 4 4" xfId="1130" xr:uid="{00000000-0005-0000-0000-000060040000}"/>
    <cellStyle name="40% - Accent3 2 4 5" xfId="1131" xr:uid="{00000000-0005-0000-0000-000061040000}"/>
    <cellStyle name="40% - Accent3 2 4 6" xfId="1132" xr:uid="{00000000-0005-0000-0000-000062040000}"/>
    <cellStyle name="40% - Accent3 2 4 7" xfId="1133" xr:uid="{00000000-0005-0000-0000-000063040000}"/>
    <cellStyle name="40% - Accent3 2 4 8" xfId="1134" xr:uid="{00000000-0005-0000-0000-000064040000}"/>
    <cellStyle name="40% - Accent3 2 4 9" xfId="1135" xr:uid="{00000000-0005-0000-0000-000065040000}"/>
    <cellStyle name="40% - Accent3 2 5" xfId="1136" xr:uid="{00000000-0005-0000-0000-000066040000}"/>
    <cellStyle name="40% - Accent3 2 5 10" xfId="1137" xr:uid="{00000000-0005-0000-0000-000067040000}"/>
    <cellStyle name="40% - Accent3 2 5 11" xfId="1138" xr:uid="{00000000-0005-0000-0000-000068040000}"/>
    <cellStyle name="40% - Accent3 2 5 2" xfId="1139" xr:uid="{00000000-0005-0000-0000-000069040000}"/>
    <cellStyle name="40% - Accent3 2 5 2 2" xfId="1140" xr:uid="{00000000-0005-0000-0000-00006A040000}"/>
    <cellStyle name="40% - Accent3 2 5 3" xfId="1141" xr:uid="{00000000-0005-0000-0000-00006B040000}"/>
    <cellStyle name="40% - Accent3 2 5 4" xfId="1142" xr:uid="{00000000-0005-0000-0000-00006C040000}"/>
    <cellStyle name="40% - Accent3 2 5 5" xfId="1143" xr:uid="{00000000-0005-0000-0000-00006D040000}"/>
    <cellStyle name="40% - Accent3 2 5 6" xfId="1144" xr:uid="{00000000-0005-0000-0000-00006E040000}"/>
    <cellStyle name="40% - Accent3 2 5 7" xfId="1145" xr:uid="{00000000-0005-0000-0000-00006F040000}"/>
    <cellStyle name="40% - Accent3 2 5 8" xfId="1146" xr:uid="{00000000-0005-0000-0000-000070040000}"/>
    <cellStyle name="40% - Accent3 2 5 9" xfId="1147" xr:uid="{00000000-0005-0000-0000-000071040000}"/>
    <cellStyle name="40% - Accent3 2 6" xfId="1148" xr:uid="{00000000-0005-0000-0000-000072040000}"/>
    <cellStyle name="40% - Accent3 2 6 2" xfId="1149" xr:uid="{00000000-0005-0000-0000-000073040000}"/>
    <cellStyle name="40% - Accent3 2 6 3" xfId="1150" xr:uid="{00000000-0005-0000-0000-000074040000}"/>
    <cellStyle name="40% - Accent3 2 7" xfId="1151" xr:uid="{00000000-0005-0000-0000-000075040000}"/>
    <cellStyle name="40% - Accent3 2 7 2" xfId="1152" xr:uid="{00000000-0005-0000-0000-000076040000}"/>
    <cellStyle name="40% - Accent3 2 7 3" xfId="1153" xr:uid="{00000000-0005-0000-0000-000077040000}"/>
    <cellStyle name="40% - Accent3 2 8" xfId="1154" xr:uid="{00000000-0005-0000-0000-000078040000}"/>
    <cellStyle name="40% - Accent3 2 8 2" xfId="1155" xr:uid="{00000000-0005-0000-0000-000079040000}"/>
    <cellStyle name="40% - Accent3 2 8 3" xfId="1156" xr:uid="{00000000-0005-0000-0000-00007A040000}"/>
    <cellStyle name="40% - Accent3 2 9" xfId="1157" xr:uid="{00000000-0005-0000-0000-00007B040000}"/>
    <cellStyle name="40% - Accent3 2 9 2" xfId="1158" xr:uid="{00000000-0005-0000-0000-00007C040000}"/>
    <cellStyle name="40% - Accent3 2 9 3" xfId="1159" xr:uid="{00000000-0005-0000-0000-00007D040000}"/>
    <cellStyle name="40% - Accent3 2_Blood_21months_EURO" xfId="1160" xr:uid="{00000000-0005-0000-0000-00007E040000}"/>
    <cellStyle name="40% - Accent3 3" xfId="1161" xr:uid="{00000000-0005-0000-0000-00007F040000}"/>
    <cellStyle name="40% - Accent3 3 2" xfId="1162" xr:uid="{00000000-0005-0000-0000-000080040000}"/>
    <cellStyle name="40% - Accent3 3 2 2" xfId="1163" xr:uid="{00000000-0005-0000-0000-000081040000}"/>
    <cellStyle name="40% - Accent3 3 2 3" xfId="1164" xr:uid="{00000000-0005-0000-0000-000082040000}"/>
    <cellStyle name="40% - Accent3 3 2 4" xfId="1165" xr:uid="{00000000-0005-0000-0000-000083040000}"/>
    <cellStyle name="40% - Accent3 3 2 5" xfId="1166" xr:uid="{00000000-0005-0000-0000-000084040000}"/>
    <cellStyle name="40% - Accent3 3 3" xfId="1167" xr:uid="{00000000-0005-0000-0000-000085040000}"/>
    <cellStyle name="40% - Accent3 3 4" xfId="1168" xr:uid="{00000000-0005-0000-0000-000086040000}"/>
    <cellStyle name="40% - Accent3 3 5" xfId="1169" xr:uid="{00000000-0005-0000-0000-000087040000}"/>
    <cellStyle name="40% - Accent3 3 6" xfId="1170" xr:uid="{00000000-0005-0000-0000-000088040000}"/>
    <cellStyle name="40% - Accent3 3_Budget incorporated 2011-2012 last101011" xfId="1171" xr:uid="{00000000-0005-0000-0000-000089040000}"/>
    <cellStyle name="40% - Accent3 4" xfId="1172" xr:uid="{00000000-0005-0000-0000-00008A040000}"/>
    <cellStyle name="40% - Accent3 4 2" xfId="1173" xr:uid="{00000000-0005-0000-0000-00008B040000}"/>
    <cellStyle name="40% - Accent3 4 2 2" xfId="1174" xr:uid="{00000000-0005-0000-0000-00008C040000}"/>
    <cellStyle name="40% - Accent3 4 2 3" xfId="1175" xr:uid="{00000000-0005-0000-0000-00008D040000}"/>
    <cellStyle name="40% - Accent3 4 2 4" xfId="1176" xr:uid="{00000000-0005-0000-0000-00008E040000}"/>
    <cellStyle name="40% - Accent3 4 2 5" xfId="1177" xr:uid="{00000000-0005-0000-0000-00008F040000}"/>
    <cellStyle name="40% - Accent3 4 3" xfId="1178" xr:uid="{00000000-0005-0000-0000-000090040000}"/>
    <cellStyle name="40% - Accent3 4 4" xfId="1179" xr:uid="{00000000-0005-0000-0000-000091040000}"/>
    <cellStyle name="40% - Accent3 4 5" xfId="1180" xr:uid="{00000000-0005-0000-0000-000092040000}"/>
    <cellStyle name="40% - Accent3 4 6" xfId="1181" xr:uid="{00000000-0005-0000-0000-000093040000}"/>
    <cellStyle name="40% - Accent3 4_Budget incorporated 2011-2012 last101011" xfId="1182" xr:uid="{00000000-0005-0000-0000-000094040000}"/>
    <cellStyle name="40% - Accent3 5" xfId="1183" xr:uid="{00000000-0005-0000-0000-000095040000}"/>
    <cellStyle name="40% - Accent3 5 2" xfId="1184" xr:uid="{00000000-0005-0000-0000-000096040000}"/>
    <cellStyle name="40% - Accent3 5 3" xfId="1185" xr:uid="{00000000-0005-0000-0000-000097040000}"/>
    <cellStyle name="40% - Accent3 5 4" xfId="1186" xr:uid="{00000000-0005-0000-0000-000098040000}"/>
    <cellStyle name="40% - Accent3 5 5" xfId="1187" xr:uid="{00000000-0005-0000-0000-000099040000}"/>
    <cellStyle name="40% - Accent3 6" xfId="6171" xr:uid="{00000000-0005-0000-0000-00009A040000}"/>
    <cellStyle name="40% - Accent3 7" xfId="6172" xr:uid="{00000000-0005-0000-0000-00009B040000}"/>
    <cellStyle name="40% - Accent3 8" xfId="6173" xr:uid="{00000000-0005-0000-0000-00009C040000}"/>
    <cellStyle name="40% - Accent4 2" xfId="1188" xr:uid="{00000000-0005-0000-0000-00009D040000}"/>
    <cellStyle name="40% - Accent4 2 10" xfId="1189" xr:uid="{00000000-0005-0000-0000-00009E040000}"/>
    <cellStyle name="40% - Accent4 2 10 2" xfId="1190" xr:uid="{00000000-0005-0000-0000-00009F040000}"/>
    <cellStyle name="40% - Accent4 2 10 3" xfId="1191" xr:uid="{00000000-0005-0000-0000-0000A0040000}"/>
    <cellStyle name="40% - Accent4 2 11" xfId="1192" xr:uid="{00000000-0005-0000-0000-0000A1040000}"/>
    <cellStyle name="40% - Accent4 2 11 2" xfId="1193" xr:uid="{00000000-0005-0000-0000-0000A2040000}"/>
    <cellStyle name="40% - Accent4 2 11 3" xfId="1194" xr:uid="{00000000-0005-0000-0000-0000A3040000}"/>
    <cellStyle name="40% - Accent4 2 12" xfId="1195" xr:uid="{00000000-0005-0000-0000-0000A4040000}"/>
    <cellStyle name="40% - Accent4 2 12 2" xfId="1196" xr:uid="{00000000-0005-0000-0000-0000A5040000}"/>
    <cellStyle name="40% - Accent4 2 12 3" xfId="1197" xr:uid="{00000000-0005-0000-0000-0000A6040000}"/>
    <cellStyle name="40% - Accent4 2 13" xfId="1198" xr:uid="{00000000-0005-0000-0000-0000A7040000}"/>
    <cellStyle name="40% - Accent4 2 13 2" xfId="1199" xr:uid="{00000000-0005-0000-0000-0000A8040000}"/>
    <cellStyle name="40% - Accent4 2 13 3" xfId="1200" xr:uid="{00000000-0005-0000-0000-0000A9040000}"/>
    <cellStyle name="40% - Accent4 2 14" xfId="1201" xr:uid="{00000000-0005-0000-0000-0000AA040000}"/>
    <cellStyle name="40% - Accent4 2 14 2" xfId="1202" xr:uid="{00000000-0005-0000-0000-0000AB040000}"/>
    <cellStyle name="40% - Accent4 2 14 3" xfId="1203" xr:uid="{00000000-0005-0000-0000-0000AC040000}"/>
    <cellStyle name="40% - Accent4 2 15" xfId="1204" xr:uid="{00000000-0005-0000-0000-0000AD040000}"/>
    <cellStyle name="40% - Accent4 2 15 2" xfId="1205" xr:uid="{00000000-0005-0000-0000-0000AE040000}"/>
    <cellStyle name="40% - Accent4 2 15 3" xfId="1206" xr:uid="{00000000-0005-0000-0000-0000AF040000}"/>
    <cellStyle name="40% - Accent4 2 16" xfId="1207" xr:uid="{00000000-0005-0000-0000-0000B0040000}"/>
    <cellStyle name="40% - Accent4 2 16 2" xfId="1208" xr:uid="{00000000-0005-0000-0000-0000B1040000}"/>
    <cellStyle name="40% - Accent4 2 16 3" xfId="1209" xr:uid="{00000000-0005-0000-0000-0000B2040000}"/>
    <cellStyle name="40% - Accent4 2 17" xfId="1210" xr:uid="{00000000-0005-0000-0000-0000B3040000}"/>
    <cellStyle name="40% - Accent4 2 17 2" xfId="1211" xr:uid="{00000000-0005-0000-0000-0000B4040000}"/>
    <cellStyle name="40% - Accent4 2 17 3" xfId="1212" xr:uid="{00000000-0005-0000-0000-0000B5040000}"/>
    <cellStyle name="40% - Accent4 2 18" xfId="1213" xr:uid="{00000000-0005-0000-0000-0000B6040000}"/>
    <cellStyle name="40% - Accent4 2 18 2" xfId="1214" xr:uid="{00000000-0005-0000-0000-0000B7040000}"/>
    <cellStyle name="40% - Accent4 2 18 3" xfId="1215" xr:uid="{00000000-0005-0000-0000-0000B8040000}"/>
    <cellStyle name="40% - Accent4 2 19" xfId="1216" xr:uid="{00000000-0005-0000-0000-0000B9040000}"/>
    <cellStyle name="40% - Accent4 2 2" xfId="1217" xr:uid="{00000000-0005-0000-0000-0000BA040000}"/>
    <cellStyle name="40% - Accent4 2 2 2" xfId="1218" xr:uid="{00000000-0005-0000-0000-0000BB040000}"/>
    <cellStyle name="40% - Accent4 2 2 3" xfId="1219" xr:uid="{00000000-0005-0000-0000-0000BC040000}"/>
    <cellStyle name="40% - Accent4 2 2 4" xfId="1220" xr:uid="{00000000-0005-0000-0000-0000BD040000}"/>
    <cellStyle name="40% - Accent4 2 2 5" xfId="1221" xr:uid="{00000000-0005-0000-0000-0000BE040000}"/>
    <cellStyle name="40% - Accent4 2 20" xfId="1222" xr:uid="{00000000-0005-0000-0000-0000BF040000}"/>
    <cellStyle name="40% - Accent4 2 21" xfId="1223" xr:uid="{00000000-0005-0000-0000-0000C0040000}"/>
    <cellStyle name="40% - Accent4 2 22" xfId="1224" xr:uid="{00000000-0005-0000-0000-0000C1040000}"/>
    <cellStyle name="40% - Accent4 2 23" xfId="1225" xr:uid="{00000000-0005-0000-0000-0000C2040000}"/>
    <cellStyle name="40% - Accent4 2 24" xfId="1226" xr:uid="{00000000-0005-0000-0000-0000C3040000}"/>
    <cellStyle name="40% - Accent4 2 25" xfId="1227" xr:uid="{00000000-0005-0000-0000-0000C4040000}"/>
    <cellStyle name="40% - Accent4 2 26" xfId="1228" xr:uid="{00000000-0005-0000-0000-0000C5040000}"/>
    <cellStyle name="40% - Accent4 2 27" xfId="1229" xr:uid="{00000000-0005-0000-0000-0000C6040000}"/>
    <cellStyle name="40% - Accent4 2 28" xfId="1230" xr:uid="{00000000-0005-0000-0000-0000C7040000}"/>
    <cellStyle name="40% - Accent4 2 3" xfId="1231" xr:uid="{00000000-0005-0000-0000-0000C8040000}"/>
    <cellStyle name="40% - Accent4 2 3 10" xfId="1232" xr:uid="{00000000-0005-0000-0000-0000C9040000}"/>
    <cellStyle name="40% - Accent4 2 3 2" xfId="1233" xr:uid="{00000000-0005-0000-0000-0000CA040000}"/>
    <cellStyle name="40% - Accent4 2 3 3" xfId="1234" xr:uid="{00000000-0005-0000-0000-0000CB040000}"/>
    <cellStyle name="40% - Accent4 2 3 4" xfId="1235" xr:uid="{00000000-0005-0000-0000-0000CC040000}"/>
    <cellStyle name="40% - Accent4 2 3 5" xfId="1236" xr:uid="{00000000-0005-0000-0000-0000CD040000}"/>
    <cellStyle name="40% - Accent4 2 3 6" xfId="1237" xr:uid="{00000000-0005-0000-0000-0000CE040000}"/>
    <cellStyle name="40% - Accent4 2 3 7" xfId="1238" xr:uid="{00000000-0005-0000-0000-0000CF040000}"/>
    <cellStyle name="40% - Accent4 2 3 8" xfId="1239" xr:uid="{00000000-0005-0000-0000-0000D0040000}"/>
    <cellStyle name="40% - Accent4 2 3 9" xfId="1240" xr:uid="{00000000-0005-0000-0000-0000D1040000}"/>
    <cellStyle name="40% - Accent4 2 4" xfId="1241" xr:uid="{00000000-0005-0000-0000-0000D2040000}"/>
    <cellStyle name="40% - Accent4 2 4 10" xfId="1242" xr:uid="{00000000-0005-0000-0000-0000D3040000}"/>
    <cellStyle name="40% - Accent4 2 4 11" xfId="1243" xr:uid="{00000000-0005-0000-0000-0000D4040000}"/>
    <cellStyle name="40% - Accent4 2 4 2" xfId="1244" xr:uid="{00000000-0005-0000-0000-0000D5040000}"/>
    <cellStyle name="40% - Accent4 2 4 2 2" xfId="1245" xr:uid="{00000000-0005-0000-0000-0000D6040000}"/>
    <cellStyle name="40% - Accent4 2 4 2 3" xfId="1246" xr:uid="{00000000-0005-0000-0000-0000D7040000}"/>
    <cellStyle name="40% - Accent4 2 4 3" xfId="1247" xr:uid="{00000000-0005-0000-0000-0000D8040000}"/>
    <cellStyle name="40% - Accent4 2 4 4" xfId="1248" xr:uid="{00000000-0005-0000-0000-0000D9040000}"/>
    <cellStyle name="40% - Accent4 2 4 5" xfId="1249" xr:uid="{00000000-0005-0000-0000-0000DA040000}"/>
    <cellStyle name="40% - Accent4 2 4 6" xfId="1250" xr:uid="{00000000-0005-0000-0000-0000DB040000}"/>
    <cellStyle name="40% - Accent4 2 4 7" xfId="1251" xr:uid="{00000000-0005-0000-0000-0000DC040000}"/>
    <cellStyle name="40% - Accent4 2 4 8" xfId="1252" xr:uid="{00000000-0005-0000-0000-0000DD040000}"/>
    <cellStyle name="40% - Accent4 2 4 9" xfId="1253" xr:uid="{00000000-0005-0000-0000-0000DE040000}"/>
    <cellStyle name="40% - Accent4 2 5" xfId="1254" xr:uid="{00000000-0005-0000-0000-0000DF040000}"/>
    <cellStyle name="40% - Accent4 2 5 10" xfId="1255" xr:uid="{00000000-0005-0000-0000-0000E0040000}"/>
    <cellStyle name="40% - Accent4 2 5 11" xfId="1256" xr:uid="{00000000-0005-0000-0000-0000E1040000}"/>
    <cellStyle name="40% - Accent4 2 5 2" xfId="1257" xr:uid="{00000000-0005-0000-0000-0000E2040000}"/>
    <cellStyle name="40% - Accent4 2 5 2 2" xfId="1258" xr:uid="{00000000-0005-0000-0000-0000E3040000}"/>
    <cellStyle name="40% - Accent4 2 5 3" xfId="1259" xr:uid="{00000000-0005-0000-0000-0000E4040000}"/>
    <cellStyle name="40% - Accent4 2 5 4" xfId="1260" xr:uid="{00000000-0005-0000-0000-0000E5040000}"/>
    <cellStyle name="40% - Accent4 2 5 5" xfId="1261" xr:uid="{00000000-0005-0000-0000-0000E6040000}"/>
    <cellStyle name="40% - Accent4 2 5 6" xfId="1262" xr:uid="{00000000-0005-0000-0000-0000E7040000}"/>
    <cellStyle name="40% - Accent4 2 5 7" xfId="1263" xr:uid="{00000000-0005-0000-0000-0000E8040000}"/>
    <cellStyle name="40% - Accent4 2 5 8" xfId="1264" xr:uid="{00000000-0005-0000-0000-0000E9040000}"/>
    <cellStyle name="40% - Accent4 2 5 9" xfId="1265" xr:uid="{00000000-0005-0000-0000-0000EA040000}"/>
    <cellStyle name="40% - Accent4 2 6" xfId="1266" xr:uid="{00000000-0005-0000-0000-0000EB040000}"/>
    <cellStyle name="40% - Accent4 2 6 2" xfId="1267" xr:uid="{00000000-0005-0000-0000-0000EC040000}"/>
    <cellStyle name="40% - Accent4 2 6 3" xfId="1268" xr:uid="{00000000-0005-0000-0000-0000ED040000}"/>
    <cellStyle name="40% - Accent4 2 7" xfId="1269" xr:uid="{00000000-0005-0000-0000-0000EE040000}"/>
    <cellStyle name="40% - Accent4 2 7 2" xfId="1270" xr:uid="{00000000-0005-0000-0000-0000EF040000}"/>
    <cellStyle name="40% - Accent4 2 7 3" xfId="1271" xr:uid="{00000000-0005-0000-0000-0000F0040000}"/>
    <cellStyle name="40% - Accent4 2 8" xfId="1272" xr:uid="{00000000-0005-0000-0000-0000F1040000}"/>
    <cellStyle name="40% - Accent4 2 8 2" xfId="1273" xr:uid="{00000000-0005-0000-0000-0000F2040000}"/>
    <cellStyle name="40% - Accent4 2 8 3" xfId="1274" xr:uid="{00000000-0005-0000-0000-0000F3040000}"/>
    <cellStyle name="40% - Accent4 2 9" xfId="1275" xr:uid="{00000000-0005-0000-0000-0000F4040000}"/>
    <cellStyle name="40% - Accent4 2 9 2" xfId="1276" xr:uid="{00000000-0005-0000-0000-0000F5040000}"/>
    <cellStyle name="40% - Accent4 2 9 3" xfId="1277" xr:uid="{00000000-0005-0000-0000-0000F6040000}"/>
    <cellStyle name="40% - Accent4 2_Blood_21months_EURO" xfId="1278" xr:uid="{00000000-0005-0000-0000-0000F7040000}"/>
    <cellStyle name="40% - Accent4 3" xfId="1279" xr:uid="{00000000-0005-0000-0000-0000F8040000}"/>
    <cellStyle name="40% - Accent4 3 2" xfId="1280" xr:uid="{00000000-0005-0000-0000-0000F9040000}"/>
    <cellStyle name="40% - Accent4 3 2 2" xfId="1281" xr:uid="{00000000-0005-0000-0000-0000FA040000}"/>
    <cellStyle name="40% - Accent4 3 2 3" xfId="1282" xr:uid="{00000000-0005-0000-0000-0000FB040000}"/>
    <cellStyle name="40% - Accent4 3 2 4" xfId="1283" xr:uid="{00000000-0005-0000-0000-0000FC040000}"/>
    <cellStyle name="40% - Accent4 3 2 5" xfId="1284" xr:uid="{00000000-0005-0000-0000-0000FD040000}"/>
    <cellStyle name="40% - Accent4 3 3" xfId="1285" xr:uid="{00000000-0005-0000-0000-0000FE040000}"/>
    <cellStyle name="40% - Accent4 3 4" xfId="1286" xr:uid="{00000000-0005-0000-0000-0000FF040000}"/>
    <cellStyle name="40% - Accent4 3 5" xfId="1287" xr:uid="{00000000-0005-0000-0000-000000050000}"/>
    <cellStyle name="40% - Accent4 3 6" xfId="1288" xr:uid="{00000000-0005-0000-0000-000001050000}"/>
    <cellStyle name="40% - Accent4 3_Budget incorporated 2011-2012 last101011" xfId="1289" xr:uid="{00000000-0005-0000-0000-000002050000}"/>
    <cellStyle name="40% - Accent4 4" xfId="1290" xr:uid="{00000000-0005-0000-0000-000003050000}"/>
    <cellStyle name="40% - Accent4 4 2" xfId="1291" xr:uid="{00000000-0005-0000-0000-000004050000}"/>
    <cellStyle name="40% - Accent4 4 2 2" xfId="1292" xr:uid="{00000000-0005-0000-0000-000005050000}"/>
    <cellStyle name="40% - Accent4 4 2 3" xfId="1293" xr:uid="{00000000-0005-0000-0000-000006050000}"/>
    <cellStyle name="40% - Accent4 4 2 4" xfId="1294" xr:uid="{00000000-0005-0000-0000-000007050000}"/>
    <cellStyle name="40% - Accent4 4 2 5" xfId="1295" xr:uid="{00000000-0005-0000-0000-000008050000}"/>
    <cellStyle name="40% - Accent4 4 3" xfId="1296" xr:uid="{00000000-0005-0000-0000-000009050000}"/>
    <cellStyle name="40% - Accent4 4 4" xfId="1297" xr:uid="{00000000-0005-0000-0000-00000A050000}"/>
    <cellStyle name="40% - Accent4 4 5" xfId="1298" xr:uid="{00000000-0005-0000-0000-00000B050000}"/>
    <cellStyle name="40% - Accent4 4 6" xfId="1299" xr:uid="{00000000-0005-0000-0000-00000C050000}"/>
    <cellStyle name="40% - Accent4 4_Budget incorporated 2011-2012 last101011" xfId="1300" xr:uid="{00000000-0005-0000-0000-00000D050000}"/>
    <cellStyle name="40% - Accent4 5" xfId="1301" xr:uid="{00000000-0005-0000-0000-00000E050000}"/>
    <cellStyle name="40% - Accent4 5 2" xfId="1302" xr:uid="{00000000-0005-0000-0000-00000F050000}"/>
    <cellStyle name="40% - Accent4 5 3" xfId="1303" xr:uid="{00000000-0005-0000-0000-000010050000}"/>
    <cellStyle name="40% - Accent4 5 4" xfId="1304" xr:uid="{00000000-0005-0000-0000-000011050000}"/>
    <cellStyle name="40% - Accent4 5 5" xfId="1305" xr:uid="{00000000-0005-0000-0000-000012050000}"/>
    <cellStyle name="40% - Accent4 6" xfId="6174" xr:uid="{00000000-0005-0000-0000-000013050000}"/>
    <cellStyle name="40% - Accent4 7" xfId="6175" xr:uid="{00000000-0005-0000-0000-000014050000}"/>
    <cellStyle name="40% - Accent4 8" xfId="6176" xr:uid="{00000000-0005-0000-0000-000015050000}"/>
    <cellStyle name="40% - Accent5 2" xfId="1306" xr:uid="{00000000-0005-0000-0000-000016050000}"/>
    <cellStyle name="40% - Accent5 2 10" xfId="1307" xr:uid="{00000000-0005-0000-0000-000017050000}"/>
    <cellStyle name="40% - Accent5 2 11" xfId="1308" xr:uid="{00000000-0005-0000-0000-000018050000}"/>
    <cellStyle name="40% - Accent5 2 12" xfId="1309" xr:uid="{00000000-0005-0000-0000-000019050000}"/>
    <cellStyle name="40% - Accent5 2 13" xfId="6177" xr:uid="{00000000-0005-0000-0000-00001A050000}"/>
    <cellStyle name="40% - Accent5 2 2" xfId="1310" xr:uid="{00000000-0005-0000-0000-00001B050000}"/>
    <cellStyle name="40% - Accent5 2 2 2" xfId="1311" xr:uid="{00000000-0005-0000-0000-00001C050000}"/>
    <cellStyle name="40% - Accent5 2 2 3" xfId="1312" xr:uid="{00000000-0005-0000-0000-00001D050000}"/>
    <cellStyle name="40% - Accent5 2 2 4" xfId="1313" xr:uid="{00000000-0005-0000-0000-00001E050000}"/>
    <cellStyle name="40% - Accent5 2 2 5" xfId="1314" xr:uid="{00000000-0005-0000-0000-00001F050000}"/>
    <cellStyle name="40% - Accent5 2 3" xfId="1315" xr:uid="{00000000-0005-0000-0000-000020050000}"/>
    <cellStyle name="40% - Accent5 2 4" xfId="1316" xr:uid="{00000000-0005-0000-0000-000021050000}"/>
    <cellStyle name="40% - Accent5 2 4 2" xfId="1317" xr:uid="{00000000-0005-0000-0000-000022050000}"/>
    <cellStyle name="40% - Accent5 2 4 2 2" xfId="1318" xr:uid="{00000000-0005-0000-0000-000023050000}"/>
    <cellStyle name="40% - Accent5 2 4 3" xfId="1319" xr:uid="{00000000-0005-0000-0000-000024050000}"/>
    <cellStyle name="40% - Accent5 2 4 4" xfId="1320" xr:uid="{00000000-0005-0000-0000-000025050000}"/>
    <cellStyle name="40% - Accent5 2 4 5" xfId="1321" xr:uid="{00000000-0005-0000-0000-000026050000}"/>
    <cellStyle name="40% - Accent5 2 4 6" xfId="1322" xr:uid="{00000000-0005-0000-0000-000027050000}"/>
    <cellStyle name="40% - Accent5 2 4 7" xfId="1323" xr:uid="{00000000-0005-0000-0000-000028050000}"/>
    <cellStyle name="40% - Accent5 2 4 8" xfId="1324" xr:uid="{00000000-0005-0000-0000-000029050000}"/>
    <cellStyle name="40% - Accent5 2 4 9" xfId="1325" xr:uid="{00000000-0005-0000-0000-00002A050000}"/>
    <cellStyle name="40% - Accent5 2 5" xfId="1326" xr:uid="{00000000-0005-0000-0000-00002B050000}"/>
    <cellStyle name="40% - Accent5 2 5 2" xfId="1327" xr:uid="{00000000-0005-0000-0000-00002C050000}"/>
    <cellStyle name="40% - Accent5 2 6" xfId="1328" xr:uid="{00000000-0005-0000-0000-00002D050000}"/>
    <cellStyle name="40% - Accent5 2 7" xfId="1329" xr:uid="{00000000-0005-0000-0000-00002E050000}"/>
    <cellStyle name="40% - Accent5 2 8" xfId="1330" xr:uid="{00000000-0005-0000-0000-00002F050000}"/>
    <cellStyle name="40% - Accent5 2 9" xfId="1331" xr:uid="{00000000-0005-0000-0000-000030050000}"/>
    <cellStyle name="40% - Accent5 2_Budget incorporated 2011-2012 last101011" xfId="1332" xr:uid="{00000000-0005-0000-0000-000031050000}"/>
    <cellStyle name="40% - Accent5 3" xfId="1333" xr:uid="{00000000-0005-0000-0000-000032050000}"/>
    <cellStyle name="40% - Accent5 3 2" xfId="1334" xr:uid="{00000000-0005-0000-0000-000033050000}"/>
    <cellStyle name="40% - Accent5 3 2 2" xfId="1335" xr:uid="{00000000-0005-0000-0000-000034050000}"/>
    <cellStyle name="40% - Accent5 3 2 3" xfId="1336" xr:uid="{00000000-0005-0000-0000-000035050000}"/>
    <cellStyle name="40% - Accent5 3 2 4" xfId="1337" xr:uid="{00000000-0005-0000-0000-000036050000}"/>
    <cellStyle name="40% - Accent5 3 2 5" xfId="1338" xr:uid="{00000000-0005-0000-0000-000037050000}"/>
    <cellStyle name="40% - Accent5 3 3" xfId="1339" xr:uid="{00000000-0005-0000-0000-000038050000}"/>
    <cellStyle name="40% - Accent5 3 4" xfId="1340" xr:uid="{00000000-0005-0000-0000-000039050000}"/>
    <cellStyle name="40% - Accent5 3 5" xfId="1341" xr:uid="{00000000-0005-0000-0000-00003A050000}"/>
    <cellStyle name="40% - Accent5 3 6" xfId="1342" xr:uid="{00000000-0005-0000-0000-00003B050000}"/>
    <cellStyle name="40% - Accent5 3_Budget incorporated 2011-2012 last101011" xfId="1343" xr:uid="{00000000-0005-0000-0000-00003C050000}"/>
    <cellStyle name="40% - Accent5 4" xfId="1344" xr:uid="{00000000-0005-0000-0000-00003D050000}"/>
    <cellStyle name="40% - Accent5 4 2" xfId="1345" xr:uid="{00000000-0005-0000-0000-00003E050000}"/>
    <cellStyle name="40% - Accent5 4 2 2" xfId="1346" xr:uid="{00000000-0005-0000-0000-00003F050000}"/>
    <cellStyle name="40% - Accent5 4 2 3" xfId="1347" xr:uid="{00000000-0005-0000-0000-000040050000}"/>
    <cellStyle name="40% - Accent5 4 2 4" xfId="1348" xr:uid="{00000000-0005-0000-0000-000041050000}"/>
    <cellStyle name="40% - Accent5 4 2 5" xfId="1349" xr:uid="{00000000-0005-0000-0000-000042050000}"/>
    <cellStyle name="40% - Accent5 4 3" xfId="1350" xr:uid="{00000000-0005-0000-0000-000043050000}"/>
    <cellStyle name="40% - Accent5 4 4" xfId="1351" xr:uid="{00000000-0005-0000-0000-000044050000}"/>
    <cellStyle name="40% - Accent5 4 5" xfId="1352" xr:uid="{00000000-0005-0000-0000-000045050000}"/>
    <cellStyle name="40% - Accent5 4 6" xfId="1353" xr:uid="{00000000-0005-0000-0000-000046050000}"/>
    <cellStyle name="40% - Accent5 4_Budget incorporated 2011-2012 last101011" xfId="1354" xr:uid="{00000000-0005-0000-0000-000047050000}"/>
    <cellStyle name="40% - Accent5 5" xfId="1355" xr:uid="{00000000-0005-0000-0000-000048050000}"/>
    <cellStyle name="40% - Accent5 5 2" xfId="1356" xr:uid="{00000000-0005-0000-0000-000049050000}"/>
    <cellStyle name="40% - Accent5 5 3" xfId="1357" xr:uid="{00000000-0005-0000-0000-00004A050000}"/>
    <cellStyle name="40% - Accent5 5 4" xfId="1358" xr:uid="{00000000-0005-0000-0000-00004B050000}"/>
    <cellStyle name="40% - Accent5 5 5" xfId="1359" xr:uid="{00000000-0005-0000-0000-00004C050000}"/>
    <cellStyle name="40% - Accent5 6" xfId="6178" xr:uid="{00000000-0005-0000-0000-00004D050000}"/>
    <cellStyle name="40% - Accent5 7" xfId="6179" xr:uid="{00000000-0005-0000-0000-00004E050000}"/>
    <cellStyle name="40% - Accent5 8" xfId="6180" xr:uid="{00000000-0005-0000-0000-00004F050000}"/>
    <cellStyle name="40% - Accent6 2" xfId="1360" xr:uid="{00000000-0005-0000-0000-000050050000}"/>
    <cellStyle name="40% - Accent6 2 10" xfId="1361" xr:uid="{00000000-0005-0000-0000-000051050000}"/>
    <cellStyle name="40% - Accent6 2 10 2" xfId="1362" xr:uid="{00000000-0005-0000-0000-000052050000}"/>
    <cellStyle name="40% - Accent6 2 10 3" xfId="1363" xr:uid="{00000000-0005-0000-0000-000053050000}"/>
    <cellStyle name="40% - Accent6 2 11" xfId="1364" xr:uid="{00000000-0005-0000-0000-000054050000}"/>
    <cellStyle name="40% - Accent6 2 11 2" xfId="1365" xr:uid="{00000000-0005-0000-0000-000055050000}"/>
    <cellStyle name="40% - Accent6 2 11 3" xfId="1366" xr:uid="{00000000-0005-0000-0000-000056050000}"/>
    <cellStyle name="40% - Accent6 2 12" xfId="1367" xr:uid="{00000000-0005-0000-0000-000057050000}"/>
    <cellStyle name="40% - Accent6 2 12 2" xfId="1368" xr:uid="{00000000-0005-0000-0000-000058050000}"/>
    <cellStyle name="40% - Accent6 2 12 3" xfId="1369" xr:uid="{00000000-0005-0000-0000-000059050000}"/>
    <cellStyle name="40% - Accent6 2 13" xfId="1370" xr:uid="{00000000-0005-0000-0000-00005A050000}"/>
    <cellStyle name="40% - Accent6 2 13 2" xfId="1371" xr:uid="{00000000-0005-0000-0000-00005B050000}"/>
    <cellStyle name="40% - Accent6 2 13 3" xfId="1372" xr:uid="{00000000-0005-0000-0000-00005C050000}"/>
    <cellStyle name="40% - Accent6 2 14" xfId="1373" xr:uid="{00000000-0005-0000-0000-00005D050000}"/>
    <cellStyle name="40% - Accent6 2 14 2" xfId="1374" xr:uid="{00000000-0005-0000-0000-00005E050000}"/>
    <cellStyle name="40% - Accent6 2 14 3" xfId="1375" xr:uid="{00000000-0005-0000-0000-00005F050000}"/>
    <cellStyle name="40% - Accent6 2 15" xfId="1376" xr:uid="{00000000-0005-0000-0000-000060050000}"/>
    <cellStyle name="40% - Accent6 2 15 2" xfId="1377" xr:uid="{00000000-0005-0000-0000-000061050000}"/>
    <cellStyle name="40% - Accent6 2 15 3" xfId="1378" xr:uid="{00000000-0005-0000-0000-000062050000}"/>
    <cellStyle name="40% - Accent6 2 16" xfId="1379" xr:uid="{00000000-0005-0000-0000-000063050000}"/>
    <cellStyle name="40% - Accent6 2 16 2" xfId="1380" xr:uid="{00000000-0005-0000-0000-000064050000}"/>
    <cellStyle name="40% - Accent6 2 16 3" xfId="1381" xr:uid="{00000000-0005-0000-0000-000065050000}"/>
    <cellStyle name="40% - Accent6 2 17" xfId="1382" xr:uid="{00000000-0005-0000-0000-000066050000}"/>
    <cellStyle name="40% - Accent6 2 17 2" xfId="1383" xr:uid="{00000000-0005-0000-0000-000067050000}"/>
    <cellStyle name="40% - Accent6 2 17 3" xfId="1384" xr:uid="{00000000-0005-0000-0000-000068050000}"/>
    <cellStyle name="40% - Accent6 2 18" xfId="1385" xr:uid="{00000000-0005-0000-0000-000069050000}"/>
    <cellStyle name="40% - Accent6 2 18 2" xfId="1386" xr:uid="{00000000-0005-0000-0000-00006A050000}"/>
    <cellStyle name="40% - Accent6 2 18 3" xfId="1387" xr:uid="{00000000-0005-0000-0000-00006B050000}"/>
    <cellStyle name="40% - Accent6 2 19" xfId="1388" xr:uid="{00000000-0005-0000-0000-00006C050000}"/>
    <cellStyle name="40% - Accent6 2 2" xfId="1389" xr:uid="{00000000-0005-0000-0000-00006D050000}"/>
    <cellStyle name="40% - Accent6 2 2 2" xfId="1390" xr:uid="{00000000-0005-0000-0000-00006E050000}"/>
    <cellStyle name="40% - Accent6 2 2 3" xfId="1391" xr:uid="{00000000-0005-0000-0000-00006F050000}"/>
    <cellStyle name="40% - Accent6 2 2 4" xfId="1392" xr:uid="{00000000-0005-0000-0000-000070050000}"/>
    <cellStyle name="40% - Accent6 2 2 5" xfId="1393" xr:uid="{00000000-0005-0000-0000-000071050000}"/>
    <cellStyle name="40% - Accent6 2 20" xfId="1394" xr:uid="{00000000-0005-0000-0000-000072050000}"/>
    <cellStyle name="40% - Accent6 2 21" xfId="1395" xr:uid="{00000000-0005-0000-0000-000073050000}"/>
    <cellStyle name="40% - Accent6 2 22" xfId="1396" xr:uid="{00000000-0005-0000-0000-000074050000}"/>
    <cellStyle name="40% - Accent6 2 23" xfId="1397" xr:uid="{00000000-0005-0000-0000-000075050000}"/>
    <cellStyle name="40% - Accent6 2 24" xfId="1398" xr:uid="{00000000-0005-0000-0000-000076050000}"/>
    <cellStyle name="40% - Accent6 2 25" xfId="1399" xr:uid="{00000000-0005-0000-0000-000077050000}"/>
    <cellStyle name="40% - Accent6 2 26" xfId="1400" xr:uid="{00000000-0005-0000-0000-000078050000}"/>
    <cellStyle name="40% - Accent6 2 27" xfId="1401" xr:uid="{00000000-0005-0000-0000-000079050000}"/>
    <cellStyle name="40% - Accent6 2 28" xfId="1402" xr:uid="{00000000-0005-0000-0000-00007A050000}"/>
    <cellStyle name="40% - Accent6 2 3" xfId="1403" xr:uid="{00000000-0005-0000-0000-00007B050000}"/>
    <cellStyle name="40% - Accent6 2 3 10" xfId="1404" xr:uid="{00000000-0005-0000-0000-00007C050000}"/>
    <cellStyle name="40% - Accent6 2 3 2" xfId="1405" xr:uid="{00000000-0005-0000-0000-00007D050000}"/>
    <cellStyle name="40% - Accent6 2 3 3" xfId="1406" xr:uid="{00000000-0005-0000-0000-00007E050000}"/>
    <cellStyle name="40% - Accent6 2 3 4" xfId="1407" xr:uid="{00000000-0005-0000-0000-00007F050000}"/>
    <cellStyle name="40% - Accent6 2 3 5" xfId="1408" xr:uid="{00000000-0005-0000-0000-000080050000}"/>
    <cellStyle name="40% - Accent6 2 3 6" xfId="1409" xr:uid="{00000000-0005-0000-0000-000081050000}"/>
    <cellStyle name="40% - Accent6 2 3 7" xfId="1410" xr:uid="{00000000-0005-0000-0000-000082050000}"/>
    <cellStyle name="40% - Accent6 2 3 8" xfId="1411" xr:uid="{00000000-0005-0000-0000-000083050000}"/>
    <cellStyle name="40% - Accent6 2 3 9" xfId="1412" xr:uid="{00000000-0005-0000-0000-000084050000}"/>
    <cellStyle name="40% - Accent6 2 4" xfId="1413" xr:uid="{00000000-0005-0000-0000-000085050000}"/>
    <cellStyle name="40% - Accent6 2 4 10" xfId="1414" xr:uid="{00000000-0005-0000-0000-000086050000}"/>
    <cellStyle name="40% - Accent6 2 4 11" xfId="1415" xr:uid="{00000000-0005-0000-0000-000087050000}"/>
    <cellStyle name="40% - Accent6 2 4 2" xfId="1416" xr:uid="{00000000-0005-0000-0000-000088050000}"/>
    <cellStyle name="40% - Accent6 2 4 2 2" xfId="1417" xr:uid="{00000000-0005-0000-0000-000089050000}"/>
    <cellStyle name="40% - Accent6 2 4 2 3" xfId="1418" xr:uid="{00000000-0005-0000-0000-00008A050000}"/>
    <cellStyle name="40% - Accent6 2 4 3" xfId="1419" xr:uid="{00000000-0005-0000-0000-00008B050000}"/>
    <cellStyle name="40% - Accent6 2 4 4" xfId="1420" xr:uid="{00000000-0005-0000-0000-00008C050000}"/>
    <cellStyle name="40% - Accent6 2 4 5" xfId="1421" xr:uid="{00000000-0005-0000-0000-00008D050000}"/>
    <cellStyle name="40% - Accent6 2 4 6" xfId="1422" xr:uid="{00000000-0005-0000-0000-00008E050000}"/>
    <cellStyle name="40% - Accent6 2 4 7" xfId="1423" xr:uid="{00000000-0005-0000-0000-00008F050000}"/>
    <cellStyle name="40% - Accent6 2 4 8" xfId="1424" xr:uid="{00000000-0005-0000-0000-000090050000}"/>
    <cellStyle name="40% - Accent6 2 4 9" xfId="1425" xr:uid="{00000000-0005-0000-0000-000091050000}"/>
    <cellStyle name="40% - Accent6 2 5" xfId="1426" xr:uid="{00000000-0005-0000-0000-000092050000}"/>
    <cellStyle name="40% - Accent6 2 5 10" xfId="1427" xr:uid="{00000000-0005-0000-0000-000093050000}"/>
    <cellStyle name="40% - Accent6 2 5 11" xfId="1428" xr:uid="{00000000-0005-0000-0000-000094050000}"/>
    <cellStyle name="40% - Accent6 2 5 2" xfId="1429" xr:uid="{00000000-0005-0000-0000-000095050000}"/>
    <cellStyle name="40% - Accent6 2 5 2 2" xfId="1430" xr:uid="{00000000-0005-0000-0000-000096050000}"/>
    <cellStyle name="40% - Accent6 2 5 3" xfId="1431" xr:uid="{00000000-0005-0000-0000-000097050000}"/>
    <cellStyle name="40% - Accent6 2 5 4" xfId="1432" xr:uid="{00000000-0005-0000-0000-000098050000}"/>
    <cellStyle name="40% - Accent6 2 5 5" xfId="1433" xr:uid="{00000000-0005-0000-0000-000099050000}"/>
    <cellStyle name="40% - Accent6 2 5 6" xfId="1434" xr:uid="{00000000-0005-0000-0000-00009A050000}"/>
    <cellStyle name="40% - Accent6 2 5 7" xfId="1435" xr:uid="{00000000-0005-0000-0000-00009B050000}"/>
    <cellStyle name="40% - Accent6 2 5 8" xfId="1436" xr:uid="{00000000-0005-0000-0000-00009C050000}"/>
    <cellStyle name="40% - Accent6 2 5 9" xfId="1437" xr:uid="{00000000-0005-0000-0000-00009D050000}"/>
    <cellStyle name="40% - Accent6 2 6" xfId="1438" xr:uid="{00000000-0005-0000-0000-00009E050000}"/>
    <cellStyle name="40% - Accent6 2 6 2" xfId="1439" xr:uid="{00000000-0005-0000-0000-00009F050000}"/>
    <cellStyle name="40% - Accent6 2 6 3" xfId="1440" xr:uid="{00000000-0005-0000-0000-0000A0050000}"/>
    <cellStyle name="40% - Accent6 2 7" xfId="1441" xr:uid="{00000000-0005-0000-0000-0000A1050000}"/>
    <cellStyle name="40% - Accent6 2 7 2" xfId="1442" xr:uid="{00000000-0005-0000-0000-0000A2050000}"/>
    <cellStyle name="40% - Accent6 2 7 3" xfId="1443" xr:uid="{00000000-0005-0000-0000-0000A3050000}"/>
    <cellStyle name="40% - Accent6 2 8" xfId="1444" xr:uid="{00000000-0005-0000-0000-0000A4050000}"/>
    <cellStyle name="40% - Accent6 2 8 2" xfId="1445" xr:uid="{00000000-0005-0000-0000-0000A5050000}"/>
    <cellStyle name="40% - Accent6 2 8 3" xfId="1446" xr:uid="{00000000-0005-0000-0000-0000A6050000}"/>
    <cellStyle name="40% - Accent6 2 9" xfId="1447" xr:uid="{00000000-0005-0000-0000-0000A7050000}"/>
    <cellStyle name="40% - Accent6 2 9 2" xfId="1448" xr:uid="{00000000-0005-0000-0000-0000A8050000}"/>
    <cellStyle name="40% - Accent6 2 9 3" xfId="1449" xr:uid="{00000000-0005-0000-0000-0000A9050000}"/>
    <cellStyle name="40% - Accent6 2_Blood_21months_EURO" xfId="1450" xr:uid="{00000000-0005-0000-0000-0000AA050000}"/>
    <cellStyle name="40% - Accent6 3" xfId="1451" xr:uid="{00000000-0005-0000-0000-0000AB050000}"/>
    <cellStyle name="40% - Accent6 3 2" xfId="1452" xr:uid="{00000000-0005-0000-0000-0000AC050000}"/>
    <cellStyle name="40% - Accent6 3 2 2" xfId="1453" xr:uid="{00000000-0005-0000-0000-0000AD050000}"/>
    <cellStyle name="40% - Accent6 3 2 3" xfId="1454" xr:uid="{00000000-0005-0000-0000-0000AE050000}"/>
    <cellStyle name="40% - Accent6 3 2 4" xfId="1455" xr:uid="{00000000-0005-0000-0000-0000AF050000}"/>
    <cellStyle name="40% - Accent6 3 2 5" xfId="1456" xr:uid="{00000000-0005-0000-0000-0000B0050000}"/>
    <cellStyle name="40% - Accent6 3 3" xfId="1457" xr:uid="{00000000-0005-0000-0000-0000B1050000}"/>
    <cellStyle name="40% - Accent6 3 4" xfId="1458" xr:uid="{00000000-0005-0000-0000-0000B2050000}"/>
    <cellStyle name="40% - Accent6 3 5" xfId="1459" xr:uid="{00000000-0005-0000-0000-0000B3050000}"/>
    <cellStyle name="40% - Accent6 3 6" xfId="1460" xr:uid="{00000000-0005-0000-0000-0000B4050000}"/>
    <cellStyle name="40% - Accent6 3_Budget incorporated 2011-2012 last101011" xfId="1461" xr:uid="{00000000-0005-0000-0000-0000B5050000}"/>
    <cellStyle name="40% - Accent6 4" xfId="1462" xr:uid="{00000000-0005-0000-0000-0000B6050000}"/>
    <cellStyle name="40% - Accent6 4 2" xfId="1463" xr:uid="{00000000-0005-0000-0000-0000B7050000}"/>
    <cellStyle name="40% - Accent6 4 2 2" xfId="1464" xr:uid="{00000000-0005-0000-0000-0000B8050000}"/>
    <cellStyle name="40% - Accent6 4 2 3" xfId="1465" xr:uid="{00000000-0005-0000-0000-0000B9050000}"/>
    <cellStyle name="40% - Accent6 4 2 4" xfId="1466" xr:uid="{00000000-0005-0000-0000-0000BA050000}"/>
    <cellStyle name="40% - Accent6 4 2 5" xfId="1467" xr:uid="{00000000-0005-0000-0000-0000BB050000}"/>
    <cellStyle name="40% - Accent6 4 3" xfId="1468" xr:uid="{00000000-0005-0000-0000-0000BC050000}"/>
    <cellStyle name="40% - Accent6 4 4" xfId="1469" xr:uid="{00000000-0005-0000-0000-0000BD050000}"/>
    <cellStyle name="40% - Accent6 4 5" xfId="1470" xr:uid="{00000000-0005-0000-0000-0000BE050000}"/>
    <cellStyle name="40% - Accent6 4 6" xfId="1471" xr:uid="{00000000-0005-0000-0000-0000BF050000}"/>
    <cellStyle name="40% - Accent6 4_Budget incorporated 2011-2012 last101011" xfId="1472" xr:uid="{00000000-0005-0000-0000-0000C0050000}"/>
    <cellStyle name="40% - Accent6 5" xfId="1473" xr:uid="{00000000-0005-0000-0000-0000C1050000}"/>
    <cellStyle name="40% - Accent6 5 2" xfId="1474" xr:uid="{00000000-0005-0000-0000-0000C2050000}"/>
    <cellStyle name="40% - Accent6 5 3" xfId="1475" xr:uid="{00000000-0005-0000-0000-0000C3050000}"/>
    <cellStyle name="40% - Accent6 5 4" xfId="1476" xr:uid="{00000000-0005-0000-0000-0000C4050000}"/>
    <cellStyle name="40% - Accent6 5 5" xfId="1477" xr:uid="{00000000-0005-0000-0000-0000C5050000}"/>
    <cellStyle name="40% - Accent6 6" xfId="6181" xr:uid="{00000000-0005-0000-0000-0000C6050000}"/>
    <cellStyle name="40% - Accent6 7" xfId="6182" xr:uid="{00000000-0005-0000-0000-0000C7050000}"/>
    <cellStyle name="40% - Accent6 8" xfId="6183" xr:uid="{00000000-0005-0000-0000-0000C8050000}"/>
    <cellStyle name="40% - Акцент1" xfId="1478" xr:uid="{00000000-0005-0000-0000-0000C9050000}"/>
    <cellStyle name="40% - Акцент1 10" xfId="1479" xr:uid="{00000000-0005-0000-0000-0000CA050000}"/>
    <cellStyle name="40% - Акцент1 10 2" xfId="1480" xr:uid="{00000000-0005-0000-0000-0000CB050000}"/>
    <cellStyle name="40% - Акцент1 10 3" xfId="1481" xr:uid="{00000000-0005-0000-0000-0000CC050000}"/>
    <cellStyle name="40% - Акцент1 11" xfId="1482" xr:uid="{00000000-0005-0000-0000-0000CD050000}"/>
    <cellStyle name="40% - Акцент1 11 2" xfId="1483" xr:uid="{00000000-0005-0000-0000-0000CE050000}"/>
    <cellStyle name="40% - Акцент1 11 3" xfId="1484" xr:uid="{00000000-0005-0000-0000-0000CF050000}"/>
    <cellStyle name="40% - Акцент1 12" xfId="1485" xr:uid="{00000000-0005-0000-0000-0000D0050000}"/>
    <cellStyle name="40% - Акцент1 12 2" xfId="1486" xr:uid="{00000000-0005-0000-0000-0000D1050000}"/>
    <cellStyle name="40% - Акцент1 12 3" xfId="1487" xr:uid="{00000000-0005-0000-0000-0000D2050000}"/>
    <cellStyle name="40% - Акцент1 13" xfId="1488" xr:uid="{00000000-0005-0000-0000-0000D3050000}"/>
    <cellStyle name="40% - Акцент1 13 2" xfId="1489" xr:uid="{00000000-0005-0000-0000-0000D4050000}"/>
    <cellStyle name="40% - Акцент1 13 3" xfId="1490" xr:uid="{00000000-0005-0000-0000-0000D5050000}"/>
    <cellStyle name="40% - Акцент1 14" xfId="1491" xr:uid="{00000000-0005-0000-0000-0000D6050000}"/>
    <cellStyle name="40% - Акцент1 14 2" xfId="1492" xr:uid="{00000000-0005-0000-0000-0000D7050000}"/>
    <cellStyle name="40% - Акцент1 14 3" xfId="1493" xr:uid="{00000000-0005-0000-0000-0000D8050000}"/>
    <cellStyle name="40% - Акцент1 15" xfId="1494" xr:uid="{00000000-0005-0000-0000-0000D9050000}"/>
    <cellStyle name="40% - Акцент1 15 2" xfId="1495" xr:uid="{00000000-0005-0000-0000-0000DA050000}"/>
    <cellStyle name="40% - Акцент1 15 3" xfId="1496" xr:uid="{00000000-0005-0000-0000-0000DB050000}"/>
    <cellStyle name="40% - Акцент1 16" xfId="1497" xr:uid="{00000000-0005-0000-0000-0000DC050000}"/>
    <cellStyle name="40% - Акцент1 16 2" xfId="1498" xr:uid="{00000000-0005-0000-0000-0000DD050000}"/>
    <cellStyle name="40% - Акцент1 16 3" xfId="1499" xr:uid="{00000000-0005-0000-0000-0000DE050000}"/>
    <cellStyle name="40% - Акцент1 17" xfId="1500" xr:uid="{00000000-0005-0000-0000-0000DF050000}"/>
    <cellStyle name="40% - Акцент1 17 2" xfId="1501" xr:uid="{00000000-0005-0000-0000-0000E0050000}"/>
    <cellStyle name="40% - Акцент1 17 3" xfId="1502" xr:uid="{00000000-0005-0000-0000-0000E1050000}"/>
    <cellStyle name="40% - Акцент1 18" xfId="1503" xr:uid="{00000000-0005-0000-0000-0000E2050000}"/>
    <cellStyle name="40% - Акцент1 18 2" xfId="1504" xr:uid="{00000000-0005-0000-0000-0000E3050000}"/>
    <cellStyle name="40% - Акцент1 18 3" xfId="1505" xr:uid="{00000000-0005-0000-0000-0000E4050000}"/>
    <cellStyle name="40% - Акцент1 19" xfId="1506" xr:uid="{00000000-0005-0000-0000-0000E5050000}"/>
    <cellStyle name="40% - Акцент1 19 2" xfId="1507" xr:uid="{00000000-0005-0000-0000-0000E6050000}"/>
    <cellStyle name="40% - Акцент1 19 3" xfId="1508" xr:uid="{00000000-0005-0000-0000-0000E7050000}"/>
    <cellStyle name="40% - Акцент1 2" xfId="1509" xr:uid="{00000000-0005-0000-0000-0000E8050000}"/>
    <cellStyle name="40% - Акцент1 2 2" xfId="1510" xr:uid="{00000000-0005-0000-0000-0000E9050000}"/>
    <cellStyle name="40% - Акцент1 2 3" xfId="1511" xr:uid="{00000000-0005-0000-0000-0000EA050000}"/>
    <cellStyle name="40% - Акцент1 2 3 2" xfId="7365" xr:uid="{00000000-0005-0000-0000-0000EB050000}"/>
    <cellStyle name="40% - Акцент1 20" xfId="1512" xr:uid="{00000000-0005-0000-0000-0000EC050000}"/>
    <cellStyle name="40% - Акцент1 21" xfId="1513" xr:uid="{00000000-0005-0000-0000-0000ED050000}"/>
    <cellStyle name="40% - Акцент1 22" xfId="1514" xr:uid="{00000000-0005-0000-0000-0000EE050000}"/>
    <cellStyle name="40% - Акцент1 23" xfId="1515" xr:uid="{00000000-0005-0000-0000-0000EF050000}"/>
    <cellStyle name="40% - Акцент1 24" xfId="6184" xr:uid="{00000000-0005-0000-0000-0000F0050000}"/>
    <cellStyle name="40% - Акцент1 25" xfId="6185" xr:uid="{00000000-0005-0000-0000-0000F1050000}"/>
    <cellStyle name="40% - Акцент1 26" xfId="6186" xr:uid="{00000000-0005-0000-0000-0000F2050000}"/>
    <cellStyle name="40% - Акцент1 3" xfId="1516" xr:uid="{00000000-0005-0000-0000-0000F3050000}"/>
    <cellStyle name="40% - Акцент1 3 2" xfId="1517" xr:uid="{00000000-0005-0000-0000-0000F4050000}"/>
    <cellStyle name="40% - Акцент1 3 3" xfId="1518" xr:uid="{00000000-0005-0000-0000-0000F5050000}"/>
    <cellStyle name="40% - Акцент1 3 4" xfId="1519" xr:uid="{00000000-0005-0000-0000-0000F6050000}"/>
    <cellStyle name="40% - Акцент1 3 5" xfId="1520" xr:uid="{00000000-0005-0000-0000-0000F7050000}"/>
    <cellStyle name="40% - Акцент1 4" xfId="1521" xr:uid="{00000000-0005-0000-0000-0000F8050000}"/>
    <cellStyle name="40% - Акцент1 4 2" xfId="1522" xr:uid="{00000000-0005-0000-0000-0000F9050000}"/>
    <cellStyle name="40% - Акцент1 4 3" xfId="1523" xr:uid="{00000000-0005-0000-0000-0000FA050000}"/>
    <cellStyle name="40% - Акцент1 5" xfId="1524" xr:uid="{00000000-0005-0000-0000-0000FB050000}"/>
    <cellStyle name="40% - Акцент1 5 2" xfId="1525" xr:uid="{00000000-0005-0000-0000-0000FC050000}"/>
    <cellStyle name="40% - Акцент1 5 3" xfId="1526" xr:uid="{00000000-0005-0000-0000-0000FD050000}"/>
    <cellStyle name="40% - Акцент1 6" xfId="1527" xr:uid="{00000000-0005-0000-0000-0000FE050000}"/>
    <cellStyle name="40% - Акцент1 6 2" xfId="1528" xr:uid="{00000000-0005-0000-0000-0000FF050000}"/>
    <cellStyle name="40% - Акцент1 6 3" xfId="1529" xr:uid="{00000000-0005-0000-0000-000000060000}"/>
    <cellStyle name="40% - Акцент1 7" xfId="1530" xr:uid="{00000000-0005-0000-0000-000001060000}"/>
    <cellStyle name="40% - Акцент1 7 2" xfId="1531" xr:uid="{00000000-0005-0000-0000-000002060000}"/>
    <cellStyle name="40% - Акцент1 7 3" xfId="1532" xr:uid="{00000000-0005-0000-0000-000003060000}"/>
    <cellStyle name="40% - Акцент1 8" xfId="1533" xr:uid="{00000000-0005-0000-0000-000004060000}"/>
    <cellStyle name="40% - Акцент1 8 2" xfId="1534" xr:uid="{00000000-0005-0000-0000-000005060000}"/>
    <cellStyle name="40% - Акцент1 8 3" xfId="1535" xr:uid="{00000000-0005-0000-0000-000006060000}"/>
    <cellStyle name="40% - Акцент1 9" xfId="1536" xr:uid="{00000000-0005-0000-0000-000007060000}"/>
    <cellStyle name="40% - Акцент1 9 2" xfId="1537" xr:uid="{00000000-0005-0000-0000-000008060000}"/>
    <cellStyle name="40% - Акцент1 9 3" xfId="1538" xr:uid="{00000000-0005-0000-0000-000009060000}"/>
    <cellStyle name="40% - Акцент1_Blood_21months_EURO" xfId="1539" xr:uid="{00000000-0005-0000-0000-00000A060000}"/>
    <cellStyle name="40% - Акцент2" xfId="1540" xr:uid="{00000000-0005-0000-0000-00000B060000}"/>
    <cellStyle name="40% - Акцент2 2" xfId="1541" xr:uid="{00000000-0005-0000-0000-00000C060000}"/>
    <cellStyle name="40% - Акцент2 2 2" xfId="1542" xr:uid="{00000000-0005-0000-0000-00000D060000}"/>
    <cellStyle name="40% - Акцент2 2 3" xfId="1543" xr:uid="{00000000-0005-0000-0000-00000E060000}"/>
    <cellStyle name="40% - Акцент2 2 3 2" xfId="7366" xr:uid="{00000000-0005-0000-0000-00000F060000}"/>
    <cellStyle name="40% - Акцент2 3" xfId="1544" xr:uid="{00000000-0005-0000-0000-000010060000}"/>
    <cellStyle name="40% - Акцент2 3 2" xfId="1545" xr:uid="{00000000-0005-0000-0000-000011060000}"/>
    <cellStyle name="40% - Акцент2 3 3" xfId="1546" xr:uid="{00000000-0005-0000-0000-000012060000}"/>
    <cellStyle name="40% - Акцент2 3 4" xfId="1547" xr:uid="{00000000-0005-0000-0000-000013060000}"/>
    <cellStyle name="40% - Акцент2 3 5" xfId="1548" xr:uid="{00000000-0005-0000-0000-000014060000}"/>
    <cellStyle name="40% - Акцент2 4" xfId="1549" xr:uid="{00000000-0005-0000-0000-000015060000}"/>
    <cellStyle name="40% - Акцент2 5" xfId="1550" xr:uid="{00000000-0005-0000-0000-000016060000}"/>
    <cellStyle name="40% - Акцент2 6" xfId="1551" xr:uid="{00000000-0005-0000-0000-000017060000}"/>
    <cellStyle name="40% - Акцент2 7" xfId="1552" xr:uid="{00000000-0005-0000-0000-000018060000}"/>
    <cellStyle name="40% - Акцент2_Budget incorporated 2011-2012 last101011" xfId="1553" xr:uid="{00000000-0005-0000-0000-000019060000}"/>
    <cellStyle name="40% - Акцент3" xfId="1554" xr:uid="{00000000-0005-0000-0000-00001A060000}"/>
    <cellStyle name="40% - Акцент3 10" xfId="1555" xr:uid="{00000000-0005-0000-0000-00001B060000}"/>
    <cellStyle name="40% - Акцент3 10 2" xfId="1556" xr:uid="{00000000-0005-0000-0000-00001C060000}"/>
    <cellStyle name="40% - Акцент3 10 3" xfId="1557" xr:uid="{00000000-0005-0000-0000-00001D060000}"/>
    <cellStyle name="40% - Акцент3 11" xfId="1558" xr:uid="{00000000-0005-0000-0000-00001E060000}"/>
    <cellStyle name="40% - Акцент3 11 2" xfId="1559" xr:uid="{00000000-0005-0000-0000-00001F060000}"/>
    <cellStyle name="40% - Акцент3 11 3" xfId="1560" xr:uid="{00000000-0005-0000-0000-000020060000}"/>
    <cellStyle name="40% - Акцент3 12" xfId="1561" xr:uid="{00000000-0005-0000-0000-000021060000}"/>
    <cellStyle name="40% - Акцент3 12 2" xfId="1562" xr:uid="{00000000-0005-0000-0000-000022060000}"/>
    <cellStyle name="40% - Акцент3 12 3" xfId="1563" xr:uid="{00000000-0005-0000-0000-000023060000}"/>
    <cellStyle name="40% - Акцент3 13" xfId="1564" xr:uid="{00000000-0005-0000-0000-000024060000}"/>
    <cellStyle name="40% - Акцент3 13 2" xfId="1565" xr:uid="{00000000-0005-0000-0000-000025060000}"/>
    <cellStyle name="40% - Акцент3 13 3" xfId="1566" xr:uid="{00000000-0005-0000-0000-000026060000}"/>
    <cellStyle name="40% - Акцент3 14" xfId="1567" xr:uid="{00000000-0005-0000-0000-000027060000}"/>
    <cellStyle name="40% - Акцент3 14 2" xfId="1568" xr:uid="{00000000-0005-0000-0000-000028060000}"/>
    <cellStyle name="40% - Акцент3 14 3" xfId="1569" xr:uid="{00000000-0005-0000-0000-000029060000}"/>
    <cellStyle name="40% - Акцент3 15" xfId="1570" xr:uid="{00000000-0005-0000-0000-00002A060000}"/>
    <cellStyle name="40% - Акцент3 15 2" xfId="1571" xr:uid="{00000000-0005-0000-0000-00002B060000}"/>
    <cellStyle name="40% - Акцент3 15 3" xfId="1572" xr:uid="{00000000-0005-0000-0000-00002C060000}"/>
    <cellStyle name="40% - Акцент3 16" xfId="1573" xr:uid="{00000000-0005-0000-0000-00002D060000}"/>
    <cellStyle name="40% - Акцент3 16 2" xfId="1574" xr:uid="{00000000-0005-0000-0000-00002E060000}"/>
    <cellStyle name="40% - Акцент3 16 3" xfId="1575" xr:uid="{00000000-0005-0000-0000-00002F060000}"/>
    <cellStyle name="40% - Акцент3 17" xfId="1576" xr:uid="{00000000-0005-0000-0000-000030060000}"/>
    <cellStyle name="40% - Акцент3 17 2" xfId="1577" xr:uid="{00000000-0005-0000-0000-000031060000}"/>
    <cellStyle name="40% - Акцент3 17 3" xfId="1578" xr:uid="{00000000-0005-0000-0000-000032060000}"/>
    <cellStyle name="40% - Акцент3 18" xfId="1579" xr:uid="{00000000-0005-0000-0000-000033060000}"/>
    <cellStyle name="40% - Акцент3 18 2" xfId="1580" xr:uid="{00000000-0005-0000-0000-000034060000}"/>
    <cellStyle name="40% - Акцент3 18 3" xfId="1581" xr:uid="{00000000-0005-0000-0000-000035060000}"/>
    <cellStyle name="40% - Акцент3 19" xfId="1582" xr:uid="{00000000-0005-0000-0000-000036060000}"/>
    <cellStyle name="40% - Акцент3 19 2" xfId="1583" xr:uid="{00000000-0005-0000-0000-000037060000}"/>
    <cellStyle name="40% - Акцент3 19 3" xfId="1584" xr:uid="{00000000-0005-0000-0000-000038060000}"/>
    <cellStyle name="40% - Акцент3 2" xfId="1585" xr:uid="{00000000-0005-0000-0000-000039060000}"/>
    <cellStyle name="40% - Акцент3 2 2" xfId="1586" xr:uid="{00000000-0005-0000-0000-00003A060000}"/>
    <cellStyle name="40% - Акцент3 2 3" xfId="1587" xr:uid="{00000000-0005-0000-0000-00003B060000}"/>
    <cellStyle name="40% - Акцент3 2 3 2" xfId="7367" xr:uid="{00000000-0005-0000-0000-00003C060000}"/>
    <cellStyle name="40% - Акцент3 20" xfId="1588" xr:uid="{00000000-0005-0000-0000-00003D060000}"/>
    <cellStyle name="40% - Акцент3 21" xfId="1589" xr:uid="{00000000-0005-0000-0000-00003E060000}"/>
    <cellStyle name="40% - Акцент3 22" xfId="1590" xr:uid="{00000000-0005-0000-0000-00003F060000}"/>
    <cellStyle name="40% - Акцент3 23" xfId="1591" xr:uid="{00000000-0005-0000-0000-000040060000}"/>
    <cellStyle name="40% - Акцент3 24" xfId="6187" xr:uid="{00000000-0005-0000-0000-000041060000}"/>
    <cellStyle name="40% - Акцент3 25" xfId="6188" xr:uid="{00000000-0005-0000-0000-000042060000}"/>
    <cellStyle name="40% - Акцент3 26" xfId="6189" xr:uid="{00000000-0005-0000-0000-000043060000}"/>
    <cellStyle name="40% - Акцент3 3" xfId="1592" xr:uid="{00000000-0005-0000-0000-000044060000}"/>
    <cellStyle name="40% - Акцент3 3 2" xfId="1593" xr:uid="{00000000-0005-0000-0000-000045060000}"/>
    <cellStyle name="40% - Акцент3 3 3" xfId="1594" xr:uid="{00000000-0005-0000-0000-000046060000}"/>
    <cellStyle name="40% - Акцент3 3 4" xfId="1595" xr:uid="{00000000-0005-0000-0000-000047060000}"/>
    <cellStyle name="40% - Акцент3 3 5" xfId="1596" xr:uid="{00000000-0005-0000-0000-000048060000}"/>
    <cellStyle name="40% - Акцент3 4" xfId="1597" xr:uid="{00000000-0005-0000-0000-000049060000}"/>
    <cellStyle name="40% - Акцент3 4 2" xfId="1598" xr:uid="{00000000-0005-0000-0000-00004A060000}"/>
    <cellStyle name="40% - Акцент3 4 3" xfId="1599" xr:uid="{00000000-0005-0000-0000-00004B060000}"/>
    <cellStyle name="40% - Акцент3 5" xfId="1600" xr:uid="{00000000-0005-0000-0000-00004C060000}"/>
    <cellStyle name="40% - Акцент3 5 2" xfId="1601" xr:uid="{00000000-0005-0000-0000-00004D060000}"/>
    <cellStyle name="40% - Акцент3 5 3" xfId="1602" xr:uid="{00000000-0005-0000-0000-00004E060000}"/>
    <cellStyle name="40% - Акцент3 6" xfId="1603" xr:uid="{00000000-0005-0000-0000-00004F060000}"/>
    <cellStyle name="40% - Акцент3 6 2" xfId="1604" xr:uid="{00000000-0005-0000-0000-000050060000}"/>
    <cellStyle name="40% - Акцент3 6 3" xfId="1605" xr:uid="{00000000-0005-0000-0000-000051060000}"/>
    <cellStyle name="40% - Акцент3 7" xfId="1606" xr:uid="{00000000-0005-0000-0000-000052060000}"/>
    <cellStyle name="40% - Акцент3 7 2" xfId="1607" xr:uid="{00000000-0005-0000-0000-000053060000}"/>
    <cellStyle name="40% - Акцент3 7 3" xfId="1608" xr:uid="{00000000-0005-0000-0000-000054060000}"/>
    <cellStyle name="40% - Акцент3 8" xfId="1609" xr:uid="{00000000-0005-0000-0000-000055060000}"/>
    <cellStyle name="40% - Акцент3 8 2" xfId="1610" xr:uid="{00000000-0005-0000-0000-000056060000}"/>
    <cellStyle name="40% - Акцент3 8 3" xfId="1611" xr:uid="{00000000-0005-0000-0000-000057060000}"/>
    <cellStyle name="40% - Акцент3 9" xfId="1612" xr:uid="{00000000-0005-0000-0000-000058060000}"/>
    <cellStyle name="40% - Акцент3 9 2" xfId="1613" xr:uid="{00000000-0005-0000-0000-000059060000}"/>
    <cellStyle name="40% - Акцент3 9 3" xfId="1614" xr:uid="{00000000-0005-0000-0000-00005A060000}"/>
    <cellStyle name="40% - Акцент3_Blood_21months_EURO" xfId="1615" xr:uid="{00000000-0005-0000-0000-00005B060000}"/>
    <cellStyle name="40% - Акцент4" xfId="1616" xr:uid="{00000000-0005-0000-0000-00005C060000}"/>
    <cellStyle name="40% - Акцент4 10" xfId="1617" xr:uid="{00000000-0005-0000-0000-00005D060000}"/>
    <cellStyle name="40% - Акцент4 10 2" xfId="1618" xr:uid="{00000000-0005-0000-0000-00005E060000}"/>
    <cellStyle name="40% - Акцент4 10 3" xfId="1619" xr:uid="{00000000-0005-0000-0000-00005F060000}"/>
    <cellStyle name="40% - Акцент4 11" xfId="1620" xr:uid="{00000000-0005-0000-0000-000060060000}"/>
    <cellStyle name="40% - Акцент4 11 2" xfId="1621" xr:uid="{00000000-0005-0000-0000-000061060000}"/>
    <cellStyle name="40% - Акцент4 11 3" xfId="1622" xr:uid="{00000000-0005-0000-0000-000062060000}"/>
    <cellStyle name="40% - Акцент4 12" xfId="1623" xr:uid="{00000000-0005-0000-0000-000063060000}"/>
    <cellStyle name="40% - Акцент4 12 2" xfId="1624" xr:uid="{00000000-0005-0000-0000-000064060000}"/>
    <cellStyle name="40% - Акцент4 12 3" xfId="1625" xr:uid="{00000000-0005-0000-0000-000065060000}"/>
    <cellStyle name="40% - Акцент4 13" xfId="1626" xr:uid="{00000000-0005-0000-0000-000066060000}"/>
    <cellStyle name="40% - Акцент4 13 2" xfId="1627" xr:uid="{00000000-0005-0000-0000-000067060000}"/>
    <cellStyle name="40% - Акцент4 13 3" xfId="1628" xr:uid="{00000000-0005-0000-0000-000068060000}"/>
    <cellStyle name="40% - Акцент4 14" xfId="1629" xr:uid="{00000000-0005-0000-0000-000069060000}"/>
    <cellStyle name="40% - Акцент4 14 2" xfId="1630" xr:uid="{00000000-0005-0000-0000-00006A060000}"/>
    <cellStyle name="40% - Акцент4 14 3" xfId="1631" xr:uid="{00000000-0005-0000-0000-00006B060000}"/>
    <cellStyle name="40% - Акцент4 15" xfId="1632" xr:uid="{00000000-0005-0000-0000-00006C060000}"/>
    <cellStyle name="40% - Акцент4 15 2" xfId="1633" xr:uid="{00000000-0005-0000-0000-00006D060000}"/>
    <cellStyle name="40% - Акцент4 15 3" xfId="1634" xr:uid="{00000000-0005-0000-0000-00006E060000}"/>
    <cellStyle name="40% - Акцент4 16" xfId="1635" xr:uid="{00000000-0005-0000-0000-00006F060000}"/>
    <cellStyle name="40% - Акцент4 16 2" xfId="1636" xr:uid="{00000000-0005-0000-0000-000070060000}"/>
    <cellStyle name="40% - Акцент4 16 3" xfId="1637" xr:uid="{00000000-0005-0000-0000-000071060000}"/>
    <cellStyle name="40% - Акцент4 17" xfId="1638" xr:uid="{00000000-0005-0000-0000-000072060000}"/>
    <cellStyle name="40% - Акцент4 17 2" xfId="1639" xr:uid="{00000000-0005-0000-0000-000073060000}"/>
    <cellStyle name="40% - Акцент4 17 3" xfId="1640" xr:uid="{00000000-0005-0000-0000-000074060000}"/>
    <cellStyle name="40% - Акцент4 18" xfId="1641" xr:uid="{00000000-0005-0000-0000-000075060000}"/>
    <cellStyle name="40% - Акцент4 18 2" xfId="1642" xr:uid="{00000000-0005-0000-0000-000076060000}"/>
    <cellStyle name="40% - Акцент4 18 3" xfId="1643" xr:uid="{00000000-0005-0000-0000-000077060000}"/>
    <cellStyle name="40% - Акцент4 19" xfId="1644" xr:uid="{00000000-0005-0000-0000-000078060000}"/>
    <cellStyle name="40% - Акцент4 19 2" xfId="1645" xr:uid="{00000000-0005-0000-0000-000079060000}"/>
    <cellStyle name="40% - Акцент4 19 3" xfId="1646" xr:uid="{00000000-0005-0000-0000-00007A060000}"/>
    <cellStyle name="40% - Акцент4 2" xfId="1647" xr:uid="{00000000-0005-0000-0000-00007B060000}"/>
    <cellStyle name="40% - Акцент4 2 2" xfId="1648" xr:uid="{00000000-0005-0000-0000-00007C060000}"/>
    <cellStyle name="40% - Акцент4 2 3" xfId="1649" xr:uid="{00000000-0005-0000-0000-00007D060000}"/>
    <cellStyle name="40% - Акцент4 2 3 2" xfId="7368" xr:uid="{00000000-0005-0000-0000-00007E060000}"/>
    <cellStyle name="40% - Акцент4 20" xfId="1650" xr:uid="{00000000-0005-0000-0000-00007F060000}"/>
    <cellStyle name="40% - Акцент4 21" xfId="1651" xr:uid="{00000000-0005-0000-0000-000080060000}"/>
    <cellStyle name="40% - Акцент4 22" xfId="1652" xr:uid="{00000000-0005-0000-0000-000081060000}"/>
    <cellStyle name="40% - Акцент4 23" xfId="1653" xr:uid="{00000000-0005-0000-0000-000082060000}"/>
    <cellStyle name="40% - Акцент4 24" xfId="6190" xr:uid="{00000000-0005-0000-0000-000083060000}"/>
    <cellStyle name="40% - Акцент4 25" xfId="6191" xr:uid="{00000000-0005-0000-0000-000084060000}"/>
    <cellStyle name="40% - Акцент4 26" xfId="6192" xr:uid="{00000000-0005-0000-0000-000085060000}"/>
    <cellStyle name="40% - Акцент4 3" xfId="1654" xr:uid="{00000000-0005-0000-0000-000086060000}"/>
    <cellStyle name="40% - Акцент4 3 2" xfId="1655" xr:uid="{00000000-0005-0000-0000-000087060000}"/>
    <cellStyle name="40% - Акцент4 3 3" xfId="1656" xr:uid="{00000000-0005-0000-0000-000088060000}"/>
    <cellStyle name="40% - Акцент4 3 4" xfId="1657" xr:uid="{00000000-0005-0000-0000-000089060000}"/>
    <cellStyle name="40% - Акцент4 3 5" xfId="1658" xr:uid="{00000000-0005-0000-0000-00008A060000}"/>
    <cellStyle name="40% - Акцент4 4" xfId="1659" xr:uid="{00000000-0005-0000-0000-00008B060000}"/>
    <cellStyle name="40% - Акцент4 4 2" xfId="1660" xr:uid="{00000000-0005-0000-0000-00008C060000}"/>
    <cellStyle name="40% - Акцент4 4 3" xfId="1661" xr:uid="{00000000-0005-0000-0000-00008D060000}"/>
    <cellStyle name="40% - Акцент4 5" xfId="1662" xr:uid="{00000000-0005-0000-0000-00008E060000}"/>
    <cellStyle name="40% - Акцент4 5 2" xfId="1663" xr:uid="{00000000-0005-0000-0000-00008F060000}"/>
    <cellStyle name="40% - Акцент4 5 3" xfId="1664" xr:uid="{00000000-0005-0000-0000-000090060000}"/>
    <cellStyle name="40% - Акцент4 6" xfId="1665" xr:uid="{00000000-0005-0000-0000-000091060000}"/>
    <cellStyle name="40% - Акцент4 6 2" xfId="1666" xr:uid="{00000000-0005-0000-0000-000092060000}"/>
    <cellStyle name="40% - Акцент4 6 3" xfId="1667" xr:uid="{00000000-0005-0000-0000-000093060000}"/>
    <cellStyle name="40% - Акцент4 7" xfId="1668" xr:uid="{00000000-0005-0000-0000-000094060000}"/>
    <cellStyle name="40% - Акцент4 7 2" xfId="1669" xr:uid="{00000000-0005-0000-0000-000095060000}"/>
    <cellStyle name="40% - Акцент4 7 3" xfId="1670" xr:uid="{00000000-0005-0000-0000-000096060000}"/>
    <cellStyle name="40% - Акцент4 8" xfId="1671" xr:uid="{00000000-0005-0000-0000-000097060000}"/>
    <cellStyle name="40% - Акцент4 8 2" xfId="1672" xr:uid="{00000000-0005-0000-0000-000098060000}"/>
    <cellStyle name="40% - Акцент4 8 3" xfId="1673" xr:uid="{00000000-0005-0000-0000-000099060000}"/>
    <cellStyle name="40% - Акцент4 9" xfId="1674" xr:uid="{00000000-0005-0000-0000-00009A060000}"/>
    <cellStyle name="40% - Акцент4 9 2" xfId="1675" xr:uid="{00000000-0005-0000-0000-00009B060000}"/>
    <cellStyle name="40% - Акцент4 9 3" xfId="1676" xr:uid="{00000000-0005-0000-0000-00009C060000}"/>
    <cellStyle name="40% - Акцент4_Blood_21months_EURO" xfId="1677" xr:uid="{00000000-0005-0000-0000-00009D060000}"/>
    <cellStyle name="40% - Акцент5" xfId="1678" xr:uid="{00000000-0005-0000-0000-00009E060000}"/>
    <cellStyle name="40% - Акцент5 2" xfId="1679" xr:uid="{00000000-0005-0000-0000-00009F060000}"/>
    <cellStyle name="40% - Акцент5 2 2" xfId="1680" xr:uid="{00000000-0005-0000-0000-0000A0060000}"/>
    <cellStyle name="40% - Акцент5 2 3" xfId="1681" xr:uid="{00000000-0005-0000-0000-0000A1060000}"/>
    <cellStyle name="40% - Акцент5 2 3 2" xfId="7369" xr:uid="{00000000-0005-0000-0000-0000A2060000}"/>
    <cellStyle name="40% - Акцент5 3" xfId="1682" xr:uid="{00000000-0005-0000-0000-0000A3060000}"/>
    <cellStyle name="40% - Акцент5 3 2" xfId="1683" xr:uid="{00000000-0005-0000-0000-0000A4060000}"/>
    <cellStyle name="40% - Акцент5 3 3" xfId="1684" xr:uid="{00000000-0005-0000-0000-0000A5060000}"/>
    <cellStyle name="40% - Акцент5 3 4" xfId="1685" xr:uid="{00000000-0005-0000-0000-0000A6060000}"/>
    <cellStyle name="40% - Акцент5 3 5" xfId="1686" xr:uid="{00000000-0005-0000-0000-0000A7060000}"/>
    <cellStyle name="40% - Акцент5 4" xfId="1687" xr:uid="{00000000-0005-0000-0000-0000A8060000}"/>
    <cellStyle name="40% - Акцент5 5" xfId="1688" xr:uid="{00000000-0005-0000-0000-0000A9060000}"/>
    <cellStyle name="40% - Акцент5 6" xfId="1689" xr:uid="{00000000-0005-0000-0000-0000AA060000}"/>
    <cellStyle name="40% - Акцент5 7" xfId="1690" xr:uid="{00000000-0005-0000-0000-0000AB060000}"/>
    <cellStyle name="40% - Акцент5_Budget incorporated 2011-2012 last101011" xfId="1691" xr:uid="{00000000-0005-0000-0000-0000AC060000}"/>
    <cellStyle name="40% - Акцент6" xfId="1692" xr:uid="{00000000-0005-0000-0000-0000AD060000}"/>
    <cellStyle name="40% - Акцент6 10" xfId="1693" xr:uid="{00000000-0005-0000-0000-0000AE060000}"/>
    <cellStyle name="40% - Акцент6 10 2" xfId="1694" xr:uid="{00000000-0005-0000-0000-0000AF060000}"/>
    <cellStyle name="40% - Акцент6 10 3" xfId="1695" xr:uid="{00000000-0005-0000-0000-0000B0060000}"/>
    <cellStyle name="40% - Акцент6 11" xfId="1696" xr:uid="{00000000-0005-0000-0000-0000B1060000}"/>
    <cellStyle name="40% - Акцент6 11 2" xfId="1697" xr:uid="{00000000-0005-0000-0000-0000B2060000}"/>
    <cellStyle name="40% - Акцент6 11 3" xfId="1698" xr:uid="{00000000-0005-0000-0000-0000B3060000}"/>
    <cellStyle name="40% - Акцент6 12" xfId="1699" xr:uid="{00000000-0005-0000-0000-0000B4060000}"/>
    <cellStyle name="40% - Акцент6 12 2" xfId="1700" xr:uid="{00000000-0005-0000-0000-0000B5060000}"/>
    <cellStyle name="40% - Акцент6 12 3" xfId="1701" xr:uid="{00000000-0005-0000-0000-0000B6060000}"/>
    <cellStyle name="40% - Акцент6 13" xfId="1702" xr:uid="{00000000-0005-0000-0000-0000B7060000}"/>
    <cellStyle name="40% - Акцент6 13 2" xfId="1703" xr:uid="{00000000-0005-0000-0000-0000B8060000}"/>
    <cellStyle name="40% - Акцент6 13 3" xfId="1704" xr:uid="{00000000-0005-0000-0000-0000B9060000}"/>
    <cellStyle name="40% - Акцент6 14" xfId="1705" xr:uid="{00000000-0005-0000-0000-0000BA060000}"/>
    <cellStyle name="40% - Акцент6 14 2" xfId="1706" xr:uid="{00000000-0005-0000-0000-0000BB060000}"/>
    <cellStyle name="40% - Акцент6 14 3" xfId="1707" xr:uid="{00000000-0005-0000-0000-0000BC060000}"/>
    <cellStyle name="40% - Акцент6 15" xfId="1708" xr:uid="{00000000-0005-0000-0000-0000BD060000}"/>
    <cellStyle name="40% - Акцент6 15 2" xfId="1709" xr:uid="{00000000-0005-0000-0000-0000BE060000}"/>
    <cellStyle name="40% - Акцент6 15 3" xfId="1710" xr:uid="{00000000-0005-0000-0000-0000BF060000}"/>
    <cellStyle name="40% - Акцент6 16" xfId="1711" xr:uid="{00000000-0005-0000-0000-0000C0060000}"/>
    <cellStyle name="40% - Акцент6 16 2" xfId="1712" xr:uid="{00000000-0005-0000-0000-0000C1060000}"/>
    <cellStyle name="40% - Акцент6 16 3" xfId="1713" xr:uid="{00000000-0005-0000-0000-0000C2060000}"/>
    <cellStyle name="40% - Акцент6 17" xfId="1714" xr:uid="{00000000-0005-0000-0000-0000C3060000}"/>
    <cellStyle name="40% - Акцент6 17 2" xfId="1715" xr:uid="{00000000-0005-0000-0000-0000C4060000}"/>
    <cellStyle name="40% - Акцент6 17 3" xfId="1716" xr:uid="{00000000-0005-0000-0000-0000C5060000}"/>
    <cellStyle name="40% - Акцент6 18" xfId="1717" xr:uid="{00000000-0005-0000-0000-0000C6060000}"/>
    <cellStyle name="40% - Акцент6 18 2" xfId="1718" xr:uid="{00000000-0005-0000-0000-0000C7060000}"/>
    <cellStyle name="40% - Акцент6 18 3" xfId="1719" xr:uid="{00000000-0005-0000-0000-0000C8060000}"/>
    <cellStyle name="40% - Акцент6 19" xfId="1720" xr:uid="{00000000-0005-0000-0000-0000C9060000}"/>
    <cellStyle name="40% - Акцент6 19 2" xfId="1721" xr:uid="{00000000-0005-0000-0000-0000CA060000}"/>
    <cellStyle name="40% - Акцент6 19 3" xfId="1722" xr:uid="{00000000-0005-0000-0000-0000CB060000}"/>
    <cellStyle name="40% - Акцент6 2" xfId="1723" xr:uid="{00000000-0005-0000-0000-0000CC060000}"/>
    <cellStyle name="40% - Акцент6 2 2" xfId="1724" xr:uid="{00000000-0005-0000-0000-0000CD060000}"/>
    <cellStyle name="40% - Акцент6 2 3" xfId="1725" xr:uid="{00000000-0005-0000-0000-0000CE060000}"/>
    <cellStyle name="40% - Акцент6 2 3 2" xfId="7370" xr:uid="{00000000-0005-0000-0000-0000CF060000}"/>
    <cellStyle name="40% - Акцент6 20" xfId="1726" xr:uid="{00000000-0005-0000-0000-0000D0060000}"/>
    <cellStyle name="40% - Акцент6 21" xfId="1727" xr:uid="{00000000-0005-0000-0000-0000D1060000}"/>
    <cellStyle name="40% - Акцент6 22" xfId="1728" xr:uid="{00000000-0005-0000-0000-0000D2060000}"/>
    <cellStyle name="40% - Акцент6 23" xfId="1729" xr:uid="{00000000-0005-0000-0000-0000D3060000}"/>
    <cellStyle name="40% - Акцент6 24" xfId="6193" xr:uid="{00000000-0005-0000-0000-0000D4060000}"/>
    <cellStyle name="40% - Акцент6 25" xfId="6194" xr:uid="{00000000-0005-0000-0000-0000D5060000}"/>
    <cellStyle name="40% - Акцент6 26" xfId="6195" xr:uid="{00000000-0005-0000-0000-0000D6060000}"/>
    <cellStyle name="40% - Акцент6 3" xfId="1730" xr:uid="{00000000-0005-0000-0000-0000D7060000}"/>
    <cellStyle name="40% - Акцент6 3 2" xfId="1731" xr:uid="{00000000-0005-0000-0000-0000D8060000}"/>
    <cellStyle name="40% - Акцент6 3 3" xfId="1732" xr:uid="{00000000-0005-0000-0000-0000D9060000}"/>
    <cellStyle name="40% - Акцент6 3 4" xfId="1733" xr:uid="{00000000-0005-0000-0000-0000DA060000}"/>
    <cellStyle name="40% - Акцент6 3 5" xfId="1734" xr:uid="{00000000-0005-0000-0000-0000DB060000}"/>
    <cellStyle name="40% - Акцент6 4" xfId="1735" xr:uid="{00000000-0005-0000-0000-0000DC060000}"/>
    <cellStyle name="40% - Акцент6 4 2" xfId="1736" xr:uid="{00000000-0005-0000-0000-0000DD060000}"/>
    <cellStyle name="40% - Акцент6 4 3" xfId="1737" xr:uid="{00000000-0005-0000-0000-0000DE060000}"/>
    <cellStyle name="40% - Акцент6 5" xfId="1738" xr:uid="{00000000-0005-0000-0000-0000DF060000}"/>
    <cellStyle name="40% - Акцент6 5 2" xfId="1739" xr:uid="{00000000-0005-0000-0000-0000E0060000}"/>
    <cellStyle name="40% - Акцент6 5 3" xfId="1740" xr:uid="{00000000-0005-0000-0000-0000E1060000}"/>
    <cellStyle name="40% - Акцент6 6" xfId="1741" xr:uid="{00000000-0005-0000-0000-0000E2060000}"/>
    <cellStyle name="40% - Акцент6 6 2" xfId="1742" xr:uid="{00000000-0005-0000-0000-0000E3060000}"/>
    <cellStyle name="40% - Акцент6 6 3" xfId="1743" xr:uid="{00000000-0005-0000-0000-0000E4060000}"/>
    <cellStyle name="40% - Акцент6 7" xfId="1744" xr:uid="{00000000-0005-0000-0000-0000E5060000}"/>
    <cellStyle name="40% - Акцент6 7 2" xfId="1745" xr:uid="{00000000-0005-0000-0000-0000E6060000}"/>
    <cellStyle name="40% - Акцент6 7 3" xfId="1746" xr:uid="{00000000-0005-0000-0000-0000E7060000}"/>
    <cellStyle name="40% - Акцент6 8" xfId="1747" xr:uid="{00000000-0005-0000-0000-0000E8060000}"/>
    <cellStyle name="40% - Акцент6 8 2" xfId="1748" xr:uid="{00000000-0005-0000-0000-0000E9060000}"/>
    <cellStyle name="40% - Акцент6 8 3" xfId="1749" xr:uid="{00000000-0005-0000-0000-0000EA060000}"/>
    <cellStyle name="40% - Акцент6 9" xfId="1750" xr:uid="{00000000-0005-0000-0000-0000EB060000}"/>
    <cellStyle name="40% - Акцент6 9 2" xfId="1751" xr:uid="{00000000-0005-0000-0000-0000EC060000}"/>
    <cellStyle name="40% - Акцент6 9 3" xfId="1752" xr:uid="{00000000-0005-0000-0000-0000ED060000}"/>
    <cellStyle name="40% - Акцент6_Blood_21months_EURO" xfId="1753" xr:uid="{00000000-0005-0000-0000-0000EE060000}"/>
    <cellStyle name="60% - Accent1 2" xfId="1754" xr:uid="{00000000-0005-0000-0000-0000EF060000}"/>
    <cellStyle name="60% - Accent1 2 10" xfId="1755" xr:uid="{00000000-0005-0000-0000-0000F0060000}"/>
    <cellStyle name="60% - Accent1 2 11" xfId="1756" xr:uid="{00000000-0005-0000-0000-0000F1060000}"/>
    <cellStyle name="60% - Accent1 2 12" xfId="1757" xr:uid="{00000000-0005-0000-0000-0000F2060000}"/>
    <cellStyle name="60% - Accent1 2 13" xfId="1758" xr:uid="{00000000-0005-0000-0000-0000F3060000}"/>
    <cellStyle name="60% - Accent1 2 14" xfId="1759" xr:uid="{00000000-0005-0000-0000-0000F4060000}"/>
    <cellStyle name="60% - Accent1 2 15" xfId="1760" xr:uid="{00000000-0005-0000-0000-0000F5060000}"/>
    <cellStyle name="60% - Accent1 2 16" xfId="1761" xr:uid="{00000000-0005-0000-0000-0000F6060000}"/>
    <cellStyle name="60% - Accent1 2 17" xfId="1762" xr:uid="{00000000-0005-0000-0000-0000F7060000}"/>
    <cellStyle name="60% - Accent1 2 18" xfId="1763" xr:uid="{00000000-0005-0000-0000-0000F8060000}"/>
    <cellStyle name="60% - Accent1 2 19" xfId="1764" xr:uid="{00000000-0005-0000-0000-0000F9060000}"/>
    <cellStyle name="60% - Accent1 2 2" xfId="1765" xr:uid="{00000000-0005-0000-0000-0000FA060000}"/>
    <cellStyle name="60% - Accent1 2 20" xfId="1766" xr:uid="{00000000-0005-0000-0000-0000FB060000}"/>
    <cellStyle name="60% - Accent1 2 21" xfId="1767" xr:uid="{00000000-0005-0000-0000-0000FC060000}"/>
    <cellStyle name="60% - Accent1 2 22" xfId="1768" xr:uid="{00000000-0005-0000-0000-0000FD060000}"/>
    <cellStyle name="60% - Accent1 2 23" xfId="1769" xr:uid="{00000000-0005-0000-0000-0000FE060000}"/>
    <cellStyle name="60% - Accent1 2 24" xfId="1770" xr:uid="{00000000-0005-0000-0000-0000FF060000}"/>
    <cellStyle name="60% - Accent1 2 25" xfId="1771" xr:uid="{00000000-0005-0000-0000-000000070000}"/>
    <cellStyle name="60% - Accent1 2 26" xfId="1772" xr:uid="{00000000-0005-0000-0000-000001070000}"/>
    <cellStyle name="60% - Accent1 2 3" xfId="1773" xr:uid="{00000000-0005-0000-0000-000002070000}"/>
    <cellStyle name="60% - Accent1 2 3 2" xfId="1774" xr:uid="{00000000-0005-0000-0000-000003070000}"/>
    <cellStyle name="60% - Accent1 2 3 3" xfId="1775" xr:uid="{00000000-0005-0000-0000-000004070000}"/>
    <cellStyle name="60% - Accent1 2 3 4" xfId="1776" xr:uid="{00000000-0005-0000-0000-000005070000}"/>
    <cellStyle name="60% - Accent1 2 3 5" xfId="1777" xr:uid="{00000000-0005-0000-0000-000006070000}"/>
    <cellStyle name="60% - Accent1 2 3 6" xfId="1778" xr:uid="{00000000-0005-0000-0000-000007070000}"/>
    <cellStyle name="60% - Accent1 2 3 7" xfId="1779" xr:uid="{00000000-0005-0000-0000-000008070000}"/>
    <cellStyle name="60% - Accent1 2 3 8" xfId="1780" xr:uid="{00000000-0005-0000-0000-000009070000}"/>
    <cellStyle name="60% - Accent1 2 3 9" xfId="1781" xr:uid="{00000000-0005-0000-0000-00000A070000}"/>
    <cellStyle name="60% - Accent1 2 4" xfId="1782" xr:uid="{00000000-0005-0000-0000-00000B070000}"/>
    <cellStyle name="60% - Accent1 2 4 2" xfId="1783" xr:uid="{00000000-0005-0000-0000-00000C070000}"/>
    <cellStyle name="60% - Accent1 2 4 3" xfId="1784" xr:uid="{00000000-0005-0000-0000-00000D070000}"/>
    <cellStyle name="60% - Accent1 2 4 4" xfId="1785" xr:uid="{00000000-0005-0000-0000-00000E070000}"/>
    <cellStyle name="60% - Accent1 2 4 5" xfId="1786" xr:uid="{00000000-0005-0000-0000-00000F070000}"/>
    <cellStyle name="60% - Accent1 2 4 6" xfId="1787" xr:uid="{00000000-0005-0000-0000-000010070000}"/>
    <cellStyle name="60% - Accent1 2 4 7" xfId="1788" xr:uid="{00000000-0005-0000-0000-000011070000}"/>
    <cellStyle name="60% - Accent1 2 4 8" xfId="1789" xr:uid="{00000000-0005-0000-0000-000012070000}"/>
    <cellStyle name="60% - Accent1 2 4 9" xfId="1790" xr:uid="{00000000-0005-0000-0000-000013070000}"/>
    <cellStyle name="60% - Accent1 2 5" xfId="1791" xr:uid="{00000000-0005-0000-0000-000014070000}"/>
    <cellStyle name="60% - Accent1 2 6" xfId="1792" xr:uid="{00000000-0005-0000-0000-000015070000}"/>
    <cellStyle name="60% - Accent1 2 7" xfId="1793" xr:uid="{00000000-0005-0000-0000-000016070000}"/>
    <cellStyle name="60% - Accent1 2 8" xfId="1794" xr:uid="{00000000-0005-0000-0000-000017070000}"/>
    <cellStyle name="60% - Accent1 2 9" xfId="1795" xr:uid="{00000000-0005-0000-0000-000018070000}"/>
    <cellStyle name="60% - Accent1 2_Blood_21months_EURO" xfId="1796" xr:uid="{00000000-0005-0000-0000-000019070000}"/>
    <cellStyle name="60% - Accent1 3" xfId="1797" xr:uid="{00000000-0005-0000-0000-00001A070000}"/>
    <cellStyle name="60% - Accent1 3 2" xfId="1798" xr:uid="{00000000-0005-0000-0000-00001B070000}"/>
    <cellStyle name="60% - Accent1 4" xfId="1799" xr:uid="{00000000-0005-0000-0000-00001C070000}"/>
    <cellStyle name="60% - Accent1 4 2" xfId="1800" xr:uid="{00000000-0005-0000-0000-00001D070000}"/>
    <cellStyle name="60% - Accent1 5" xfId="1801" xr:uid="{00000000-0005-0000-0000-00001E070000}"/>
    <cellStyle name="60% - Accent1 6" xfId="6196" xr:uid="{00000000-0005-0000-0000-00001F070000}"/>
    <cellStyle name="60% - Accent1 7" xfId="6197" xr:uid="{00000000-0005-0000-0000-000020070000}"/>
    <cellStyle name="60% - Accent1 8" xfId="6198" xr:uid="{00000000-0005-0000-0000-000021070000}"/>
    <cellStyle name="60% - Accent2 2" xfId="1802" xr:uid="{00000000-0005-0000-0000-000022070000}"/>
    <cellStyle name="60% - Accent2 2 10" xfId="1803" xr:uid="{00000000-0005-0000-0000-000023070000}"/>
    <cellStyle name="60% - Accent2 2 11" xfId="1804" xr:uid="{00000000-0005-0000-0000-000024070000}"/>
    <cellStyle name="60% - Accent2 2 12" xfId="6199" xr:uid="{00000000-0005-0000-0000-000025070000}"/>
    <cellStyle name="60% - Accent2 2 2" xfId="1805" xr:uid="{00000000-0005-0000-0000-000026070000}"/>
    <cellStyle name="60% - Accent2 2 3" xfId="1806" xr:uid="{00000000-0005-0000-0000-000027070000}"/>
    <cellStyle name="60% - Accent2 2 4" xfId="1807" xr:uid="{00000000-0005-0000-0000-000028070000}"/>
    <cellStyle name="60% - Accent2 2 5" xfId="1808" xr:uid="{00000000-0005-0000-0000-000029070000}"/>
    <cellStyle name="60% - Accent2 2 6" xfId="1809" xr:uid="{00000000-0005-0000-0000-00002A070000}"/>
    <cellStyle name="60% - Accent2 2 7" xfId="1810" xr:uid="{00000000-0005-0000-0000-00002B070000}"/>
    <cellStyle name="60% - Accent2 2 8" xfId="1811" xr:uid="{00000000-0005-0000-0000-00002C070000}"/>
    <cellStyle name="60% - Accent2 2 9" xfId="1812" xr:uid="{00000000-0005-0000-0000-00002D070000}"/>
    <cellStyle name="60% - Accent2 3" xfId="1813" xr:uid="{00000000-0005-0000-0000-00002E070000}"/>
    <cellStyle name="60% - Accent2 3 2" xfId="1814" xr:uid="{00000000-0005-0000-0000-00002F070000}"/>
    <cellStyle name="60% - Accent2 4" xfId="1815" xr:uid="{00000000-0005-0000-0000-000030070000}"/>
    <cellStyle name="60% - Accent2 4 2" xfId="1816" xr:uid="{00000000-0005-0000-0000-000031070000}"/>
    <cellStyle name="60% - Accent2 5" xfId="1817" xr:uid="{00000000-0005-0000-0000-000032070000}"/>
    <cellStyle name="60% - Accent2 6" xfId="6200" xr:uid="{00000000-0005-0000-0000-000033070000}"/>
    <cellStyle name="60% - Accent2 7" xfId="6201" xr:uid="{00000000-0005-0000-0000-000034070000}"/>
    <cellStyle name="60% - Accent2 8" xfId="6202" xr:uid="{00000000-0005-0000-0000-000035070000}"/>
    <cellStyle name="60% - Accent3 2" xfId="1818" xr:uid="{00000000-0005-0000-0000-000036070000}"/>
    <cellStyle name="60% - Accent3 2 10" xfId="1819" xr:uid="{00000000-0005-0000-0000-000037070000}"/>
    <cellStyle name="60% - Accent3 2 11" xfId="1820" xr:uid="{00000000-0005-0000-0000-000038070000}"/>
    <cellStyle name="60% - Accent3 2 12" xfId="1821" xr:uid="{00000000-0005-0000-0000-000039070000}"/>
    <cellStyle name="60% - Accent3 2 13" xfId="1822" xr:uid="{00000000-0005-0000-0000-00003A070000}"/>
    <cellStyle name="60% - Accent3 2 14" xfId="1823" xr:uid="{00000000-0005-0000-0000-00003B070000}"/>
    <cellStyle name="60% - Accent3 2 15" xfId="1824" xr:uid="{00000000-0005-0000-0000-00003C070000}"/>
    <cellStyle name="60% - Accent3 2 16" xfId="1825" xr:uid="{00000000-0005-0000-0000-00003D070000}"/>
    <cellStyle name="60% - Accent3 2 17" xfId="1826" xr:uid="{00000000-0005-0000-0000-00003E070000}"/>
    <cellStyle name="60% - Accent3 2 18" xfId="1827" xr:uid="{00000000-0005-0000-0000-00003F070000}"/>
    <cellStyle name="60% - Accent3 2 19" xfId="1828" xr:uid="{00000000-0005-0000-0000-000040070000}"/>
    <cellStyle name="60% - Accent3 2 2" xfId="1829" xr:uid="{00000000-0005-0000-0000-000041070000}"/>
    <cellStyle name="60% - Accent3 2 20" xfId="1830" xr:uid="{00000000-0005-0000-0000-000042070000}"/>
    <cellStyle name="60% - Accent3 2 21" xfId="1831" xr:uid="{00000000-0005-0000-0000-000043070000}"/>
    <cellStyle name="60% - Accent3 2 22" xfId="1832" xr:uid="{00000000-0005-0000-0000-000044070000}"/>
    <cellStyle name="60% - Accent3 2 23" xfId="1833" xr:uid="{00000000-0005-0000-0000-000045070000}"/>
    <cellStyle name="60% - Accent3 2 24" xfId="1834" xr:uid="{00000000-0005-0000-0000-000046070000}"/>
    <cellStyle name="60% - Accent3 2 25" xfId="1835" xr:uid="{00000000-0005-0000-0000-000047070000}"/>
    <cellStyle name="60% - Accent3 2 26" xfId="1836" xr:uid="{00000000-0005-0000-0000-000048070000}"/>
    <cellStyle name="60% - Accent3 2 3" xfId="1837" xr:uid="{00000000-0005-0000-0000-000049070000}"/>
    <cellStyle name="60% - Accent3 2 3 2" xfId="1838" xr:uid="{00000000-0005-0000-0000-00004A070000}"/>
    <cellStyle name="60% - Accent3 2 3 3" xfId="1839" xr:uid="{00000000-0005-0000-0000-00004B070000}"/>
    <cellStyle name="60% - Accent3 2 3 4" xfId="1840" xr:uid="{00000000-0005-0000-0000-00004C070000}"/>
    <cellStyle name="60% - Accent3 2 3 5" xfId="1841" xr:uid="{00000000-0005-0000-0000-00004D070000}"/>
    <cellStyle name="60% - Accent3 2 3 6" xfId="1842" xr:uid="{00000000-0005-0000-0000-00004E070000}"/>
    <cellStyle name="60% - Accent3 2 3 7" xfId="1843" xr:uid="{00000000-0005-0000-0000-00004F070000}"/>
    <cellStyle name="60% - Accent3 2 3 8" xfId="1844" xr:uid="{00000000-0005-0000-0000-000050070000}"/>
    <cellStyle name="60% - Accent3 2 3 9" xfId="1845" xr:uid="{00000000-0005-0000-0000-000051070000}"/>
    <cellStyle name="60% - Accent3 2 4" xfId="1846" xr:uid="{00000000-0005-0000-0000-000052070000}"/>
    <cellStyle name="60% - Accent3 2 4 2" xfId="1847" xr:uid="{00000000-0005-0000-0000-000053070000}"/>
    <cellStyle name="60% - Accent3 2 4 3" xfId="1848" xr:uid="{00000000-0005-0000-0000-000054070000}"/>
    <cellStyle name="60% - Accent3 2 4 4" xfId="1849" xr:uid="{00000000-0005-0000-0000-000055070000}"/>
    <cellStyle name="60% - Accent3 2 4 5" xfId="1850" xr:uid="{00000000-0005-0000-0000-000056070000}"/>
    <cellStyle name="60% - Accent3 2 4 6" xfId="1851" xr:uid="{00000000-0005-0000-0000-000057070000}"/>
    <cellStyle name="60% - Accent3 2 4 7" xfId="1852" xr:uid="{00000000-0005-0000-0000-000058070000}"/>
    <cellStyle name="60% - Accent3 2 4 8" xfId="1853" xr:uid="{00000000-0005-0000-0000-000059070000}"/>
    <cellStyle name="60% - Accent3 2 4 9" xfId="1854" xr:uid="{00000000-0005-0000-0000-00005A070000}"/>
    <cellStyle name="60% - Accent3 2 5" xfId="1855" xr:uid="{00000000-0005-0000-0000-00005B070000}"/>
    <cellStyle name="60% - Accent3 2 6" xfId="1856" xr:uid="{00000000-0005-0000-0000-00005C070000}"/>
    <cellStyle name="60% - Accent3 2 7" xfId="1857" xr:uid="{00000000-0005-0000-0000-00005D070000}"/>
    <cellStyle name="60% - Accent3 2 8" xfId="1858" xr:uid="{00000000-0005-0000-0000-00005E070000}"/>
    <cellStyle name="60% - Accent3 2 9" xfId="1859" xr:uid="{00000000-0005-0000-0000-00005F070000}"/>
    <cellStyle name="60% - Accent3 2_Blood_21months_EURO" xfId="1860" xr:uid="{00000000-0005-0000-0000-000060070000}"/>
    <cellStyle name="60% - Accent3 3" xfId="1861" xr:uid="{00000000-0005-0000-0000-000061070000}"/>
    <cellStyle name="60% - Accent3 3 2" xfId="1862" xr:uid="{00000000-0005-0000-0000-000062070000}"/>
    <cellStyle name="60% - Accent3 4" xfId="1863" xr:uid="{00000000-0005-0000-0000-000063070000}"/>
    <cellStyle name="60% - Accent3 4 2" xfId="1864" xr:uid="{00000000-0005-0000-0000-000064070000}"/>
    <cellStyle name="60% - Accent3 5" xfId="1865" xr:uid="{00000000-0005-0000-0000-000065070000}"/>
    <cellStyle name="60% - Accent3 6" xfId="6203" xr:uid="{00000000-0005-0000-0000-000066070000}"/>
    <cellStyle name="60% - Accent3 7" xfId="6204" xr:uid="{00000000-0005-0000-0000-000067070000}"/>
    <cellStyle name="60% - Accent3 8" xfId="6205" xr:uid="{00000000-0005-0000-0000-000068070000}"/>
    <cellStyle name="60% - Accent4 2" xfId="1866" xr:uid="{00000000-0005-0000-0000-000069070000}"/>
    <cellStyle name="60% - Accent4 2 10" xfId="1867" xr:uid="{00000000-0005-0000-0000-00006A070000}"/>
    <cellStyle name="60% - Accent4 2 11" xfId="1868" xr:uid="{00000000-0005-0000-0000-00006B070000}"/>
    <cellStyle name="60% - Accent4 2 12" xfId="1869" xr:uid="{00000000-0005-0000-0000-00006C070000}"/>
    <cellStyle name="60% - Accent4 2 13" xfId="1870" xr:uid="{00000000-0005-0000-0000-00006D070000}"/>
    <cellStyle name="60% - Accent4 2 14" xfId="1871" xr:uid="{00000000-0005-0000-0000-00006E070000}"/>
    <cellStyle name="60% - Accent4 2 15" xfId="1872" xr:uid="{00000000-0005-0000-0000-00006F070000}"/>
    <cellStyle name="60% - Accent4 2 16" xfId="1873" xr:uid="{00000000-0005-0000-0000-000070070000}"/>
    <cellStyle name="60% - Accent4 2 17" xfId="1874" xr:uid="{00000000-0005-0000-0000-000071070000}"/>
    <cellStyle name="60% - Accent4 2 18" xfId="1875" xr:uid="{00000000-0005-0000-0000-000072070000}"/>
    <cellStyle name="60% - Accent4 2 19" xfId="1876" xr:uid="{00000000-0005-0000-0000-000073070000}"/>
    <cellStyle name="60% - Accent4 2 2" xfId="1877" xr:uid="{00000000-0005-0000-0000-000074070000}"/>
    <cellStyle name="60% - Accent4 2 20" xfId="1878" xr:uid="{00000000-0005-0000-0000-000075070000}"/>
    <cellStyle name="60% - Accent4 2 21" xfId="1879" xr:uid="{00000000-0005-0000-0000-000076070000}"/>
    <cellStyle name="60% - Accent4 2 22" xfId="1880" xr:uid="{00000000-0005-0000-0000-000077070000}"/>
    <cellStyle name="60% - Accent4 2 23" xfId="1881" xr:uid="{00000000-0005-0000-0000-000078070000}"/>
    <cellStyle name="60% - Accent4 2 24" xfId="1882" xr:uid="{00000000-0005-0000-0000-000079070000}"/>
    <cellStyle name="60% - Accent4 2 25" xfId="1883" xr:uid="{00000000-0005-0000-0000-00007A070000}"/>
    <cellStyle name="60% - Accent4 2 26" xfId="1884" xr:uid="{00000000-0005-0000-0000-00007B070000}"/>
    <cellStyle name="60% - Accent4 2 3" xfId="1885" xr:uid="{00000000-0005-0000-0000-00007C070000}"/>
    <cellStyle name="60% - Accent4 2 3 2" xfId="1886" xr:uid="{00000000-0005-0000-0000-00007D070000}"/>
    <cellStyle name="60% - Accent4 2 3 3" xfId="1887" xr:uid="{00000000-0005-0000-0000-00007E070000}"/>
    <cellStyle name="60% - Accent4 2 3 4" xfId="1888" xr:uid="{00000000-0005-0000-0000-00007F070000}"/>
    <cellStyle name="60% - Accent4 2 3 5" xfId="1889" xr:uid="{00000000-0005-0000-0000-000080070000}"/>
    <cellStyle name="60% - Accent4 2 3 6" xfId="1890" xr:uid="{00000000-0005-0000-0000-000081070000}"/>
    <cellStyle name="60% - Accent4 2 3 7" xfId="1891" xr:uid="{00000000-0005-0000-0000-000082070000}"/>
    <cellStyle name="60% - Accent4 2 3 8" xfId="1892" xr:uid="{00000000-0005-0000-0000-000083070000}"/>
    <cellStyle name="60% - Accent4 2 3 9" xfId="1893" xr:uid="{00000000-0005-0000-0000-000084070000}"/>
    <cellStyle name="60% - Accent4 2 4" xfId="1894" xr:uid="{00000000-0005-0000-0000-000085070000}"/>
    <cellStyle name="60% - Accent4 2 4 2" xfId="1895" xr:uid="{00000000-0005-0000-0000-000086070000}"/>
    <cellStyle name="60% - Accent4 2 4 3" xfId="1896" xr:uid="{00000000-0005-0000-0000-000087070000}"/>
    <cellStyle name="60% - Accent4 2 4 4" xfId="1897" xr:uid="{00000000-0005-0000-0000-000088070000}"/>
    <cellStyle name="60% - Accent4 2 4 5" xfId="1898" xr:uid="{00000000-0005-0000-0000-000089070000}"/>
    <cellStyle name="60% - Accent4 2 4 6" xfId="1899" xr:uid="{00000000-0005-0000-0000-00008A070000}"/>
    <cellStyle name="60% - Accent4 2 4 7" xfId="1900" xr:uid="{00000000-0005-0000-0000-00008B070000}"/>
    <cellStyle name="60% - Accent4 2 4 8" xfId="1901" xr:uid="{00000000-0005-0000-0000-00008C070000}"/>
    <cellStyle name="60% - Accent4 2 4 9" xfId="1902" xr:uid="{00000000-0005-0000-0000-00008D070000}"/>
    <cellStyle name="60% - Accent4 2 5" xfId="1903" xr:uid="{00000000-0005-0000-0000-00008E070000}"/>
    <cellStyle name="60% - Accent4 2 6" xfId="1904" xr:uid="{00000000-0005-0000-0000-00008F070000}"/>
    <cellStyle name="60% - Accent4 2 7" xfId="1905" xr:uid="{00000000-0005-0000-0000-000090070000}"/>
    <cellStyle name="60% - Accent4 2 8" xfId="1906" xr:uid="{00000000-0005-0000-0000-000091070000}"/>
    <cellStyle name="60% - Accent4 2 9" xfId="1907" xr:uid="{00000000-0005-0000-0000-000092070000}"/>
    <cellStyle name="60% - Accent4 2_Blood_21months_EURO" xfId="1908" xr:uid="{00000000-0005-0000-0000-000093070000}"/>
    <cellStyle name="60% - Accent4 3" xfId="1909" xr:uid="{00000000-0005-0000-0000-000094070000}"/>
    <cellStyle name="60% - Accent4 3 2" xfId="1910" xr:uid="{00000000-0005-0000-0000-000095070000}"/>
    <cellStyle name="60% - Accent4 4" xfId="1911" xr:uid="{00000000-0005-0000-0000-000096070000}"/>
    <cellStyle name="60% - Accent4 4 2" xfId="1912" xr:uid="{00000000-0005-0000-0000-000097070000}"/>
    <cellStyle name="60% - Accent4 5" xfId="1913" xr:uid="{00000000-0005-0000-0000-000098070000}"/>
    <cellStyle name="60% - Accent4 6" xfId="6206" xr:uid="{00000000-0005-0000-0000-000099070000}"/>
    <cellStyle name="60% - Accent4 7" xfId="6207" xr:uid="{00000000-0005-0000-0000-00009A070000}"/>
    <cellStyle name="60% - Accent4 8" xfId="6208" xr:uid="{00000000-0005-0000-0000-00009B070000}"/>
    <cellStyle name="60% - Accent5 2" xfId="1914" xr:uid="{00000000-0005-0000-0000-00009C070000}"/>
    <cellStyle name="60% - Accent5 2 10" xfId="1915" xr:uid="{00000000-0005-0000-0000-00009D070000}"/>
    <cellStyle name="60% - Accent5 2 11" xfId="1916" xr:uid="{00000000-0005-0000-0000-00009E070000}"/>
    <cellStyle name="60% - Accent5 2 12" xfId="6209" xr:uid="{00000000-0005-0000-0000-00009F070000}"/>
    <cellStyle name="60% - Accent5 2 2" xfId="1917" xr:uid="{00000000-0005-0000-0000-0000A0070000}"/>
    <cellStyle name="60% - Accent5 2 3" xfId="1918" xr:uid="{00000000-0005-0000-0000-0000A1070000}"/>
    <cellStyle name="60% - Accent5 2 4" xfId="1919" xr:uid="{00000000-0005-0000-0000-0000A2070000}"/>
    <cellStyle name="60% - Accent5 2 5" xfId="1920" xr:uid="{00000000-0005-0000-0000-0000A3070000}"/>
    <cellStyle name="60% - Accent5 2 6" xfId="1921" xr:uid="{00000000-0005-0000-0000-0000A4070000}"/>
    <cellStyle name="60% - Accent5 2 7" xfId="1922" xr:uid="{00000000-0005-0000-0000-0000A5070000}"/>
    <cellStyle name="60% - Accent5 2 8" xfId="1923" xr:uid="{00000000-0005-0000-0000-0000A6070000}"/>
    <cellStyle name="60% - Accent5 2 9" xfId="1924" xr:uid="{00000000-0005-0000-0000-0000A7070000}"/>
    <cellStyle name="60% - Accent5 3" xfId="1925" xr:uid="{00000000-0005-0000-0000-0000A8070000}"/>
    <cellStyle name="60% - Accent5 3 2" xfId="1926" xr:uid="{00000000-0005-0000-0000-0000A9070000}"/>
    <cellStyle name="60% - Accent5 4" xfId="1927" xr:uid="{00000000-0005-0000-0000-0000AA070000}"/>
    <cellStyle name="60% - Accent5 4 2" xfId="1928" xr:uid="{00000000-0005-0000-0000-0000AB070000}"/>
    <cellStyle name="60% - Accent5 5" xfId="1929" xr:uid="{00000000-0005-0000-0000-0000AC070000}"/>
    <cellStyle name="60% - Accent5 6" xfId="6210" xr:uid="{00000000-0005-0000-0000-0000AD070000}"/>
    <cellStyle name="60% - Accent5 7" xfId="6211" xr:uid="{00000000-0005-0000-0000-0000AE070000}"/>
    <cellStyle name="60% - Accent5 8" xfId="6212" xr:uid="{00000000-0005-0000-0000-0000AF070000}"/>
    <cellStyle name="60% - Accent6 2" xfId="1930" xr:uid="{00000000-0005-0000-0000-0000B0070000}"/>
    <cellStyle name="60% - Accent6 2 10" xfId="1931" xr:uid="{00000000-0005-0000-0000-0000B1070000}"/>
    <cellStyle name="60% - Accent6 2 11" xfId="1932" xr:uid="{00000000-0005-0000-0000-0000B2070000}"/>
    <cellStyle name="60% - Accent6 2 12" xfId="1933" xr:uid="{00000000-0005-0000-0000-0000B3070000}"/>
    <cellStyle name="60% - Accent6 2 13" xfId="1934" xr:uid="{00000000-0005-0000-0000-0000B4070000}"/>
    <cellStyle name="60% - Accent6 2 14" xfId="1935" xr:uid="{00000000-0005-0000-0000-0000B5070000}"/>
    <cellStyle name="60% - Accent6 2 15" xfId="1936" xr:uid="{00000000-0005-0000-0000-0000B6070000}"/>
    <cellStyle name="60% - Accent6 2 16" xfId="1937" xr:uid="{00000000-0005-0000-0000-0000B7070000}"/>
    <cellStyle name="60% - Accent6 2 17" xfId="1938" xr:uid="{00000000-0005-0000-0000-0000B8070000}"/>
    <cellStyle name="60% - Accent6 2 18" xfId="1939" xr:uid="{00000000-0005-0000-0000-0000B9070000}"/>
    <cellStyle name="60% - Accent6 2 19" xfId="1940" xr:uid="{00000000-0005-0000-0000-0000BA070000}"/>
    <cellStyle name="60% - Accent6 2 2" xfId="1941" xr:uid="{00000000-0005-0000-0000-0000BB070000}"/>
    <cellStyle name="60% - Accent6 2 20" xfId="1942" xr:uid="{00000000-0005-0000-0000-0000BC070000}"/>
    <cellStyle name="60% - Accent6 2 21" xfId="1943" xr:uid="{00000000-0005-0000-0000-0000BD070000}"/>
    <cellStyle name="60% - Accent6 2 22" xfId="1944" xr:uid="{00000000-0005-0000-0000-0000BE070000}"/>
    <cellStyle name="60% - Accent6 2 23" xfId="1945" xr:uid="{00000000-0005-0000-0000-0000BF070000}"/>
    <cellStyle name="60% - Accent6 2 24" xfId="1946" xr:uid="{00000000-0005-0000-0000-0000C0070000}"/>
    <cellStyle name="60% - Accent6 2 25" xfId="1947" xr:uid="{00000000-0005-0000-0000-0000C1070000}"/>
    <cellStyle name="60% - Accent6 2 26" xfId="1948" xr:uid="{00000000-0005-0000-0000-0000C2070000}"/>
    <cellStyle name="60% - Accent6 2 3" xfId="1949" xr:uid="{00000000-0005-0000-0000-0000C3070000}"/>
    <cellStyle name="60% - Accent6 2 3 2" xfId="1950" xr:uid="{00000000-0005-0000-0000-0000C4070000}"/>
    <cellStyle name="60% - Accent6 2 3 3" xfId="1951" xr:uid="{00000000-0005-0000-0000-0000C5070000}"/>
    <cellStyle name="60% - Accent6 2 3 4" xfId="1952" xr:uid="{00000000-0005-0000-0000-0000C6070000}"/>
    <cellStyle name="60% - Accent6 2 3 5" xfId="1953" xr:uid="{00000000-0005-0000-0000-0000C7070000}"/>
    <cellStyle name="60% - Accent6 2 3 6" xfId="1954" xr:uid="{00000000-0005-0000-0000-0000C8070000}"/>
    <cellStyle name="60% - Accent6 2 3 7" xfId="1955" xr:uid="{00000000-0005-0000-0000-0000C9070000}"/>
    <cellStyle name="60% - Accent6 2 3 8" xfId="1956" xr:uid="{00000000-0005-0000-0000-0000CA070000}"/>
    <cellStyle name="60% - Accent6 2 3 9" xfId="1957" xr:uid="{00000000-0005-0000-0000-0000CB070000}"/>
    <cellStyle name="60% - Accent6 2 4" xfId="1958" xr:uid="{00000000-0005-0000-0000-0000CC070000}"/>
    <cellStyle name="60% - Accent6 2 4 2" xfId="1959" xr:uid="{00000000-0005-0000-0000-0000CD070000}"/>
    <cellStyle name="60% - Accent6 2 4 3" xfId="1960" xr:uid="{00000000-0005-0000-0000-0000CE070000}"/>
    <cellStyle name="60% - Accent6 2 4 4" xfId="1961" xr:uid="{00000000-0005-0000-0000-0000CF070000}"/>
    <cellStyle name="60% - Accent6 2 4 5" xfId="1962" xr:uid="{00000000-0005-0000-0000-0000D0070000}"/>
    <cellStyle name="60% - Accent6 2 4 6" xfId="1963" xr:uid="{00000000-0005-0000-0000-0000D1070000}"/>
    <cellStyle name="60% - Accent6 2 4 7" xfId="1964" xr:uid="{00000000-0005-0000-0000-0000D2070000}"/>
    <cellStyle name="60% - Accent6 2 4 8" xfId="1965" xr:uid="{00000000-0005-0000-0000-0000D3070000}"/>
    <cellStyle name="60% - Accent6 2 4 9" xfId="1966" xr:uid="{00000000-0005-0000-0000-0000D4070000}"/>
    <cellStyle name="60% - Accent6 2 5" xfId="1967" xr:uid="{00000000-0005-0000-0000-0000D5070000}"/>
    <cellStyle name="60% - Accent6 2 6" xfId="1968" xr:uid="{00000000-0005-0000-0000-0000D6070000}"/>
    <cellStyle name="60% - Accent6 2 7" xfId="1969" xr:uid="{00000000-0005-0000-0000-0000D7070000}"/>
    <cellStyle name="60% - Accent6 2 8" xfId="1970" xr:uid="{00000000-0005-0000-0000-0000D8070000}"/>
    <cellStyle name="60% - Accent6 2 9" xfId="1971" xr:uid="{00000000-0005-0000-0000-0000D9070000}"/>
    <cellStyle name="60% - Accent6 2_Blood_21months_EURO" xfId="1972" xr:uid="{00000000-0005-0000-0000-0000DA070000}"/>
    <cellStyle name="60% - Accent6 3" xfId="1973" xr:uid="{00000000-0005-0000-0000-0000DB070000}"/>
    <cellStyle name="60% - Accent6 3 2" xfId="1974" xr:uid="{00000000-0005-0000-0000-0000DC070000}"/>
    <cellStyle name="60% - Accent6 4" xfId="1975" xr:uid="{00000000-0005-0000-0000-0000DD070000}"/>
    <cellStyle name="60% - Accent6 4 2" xfId="1976" xr:uid="{00000000-0005-0000-0000-0000DE070000}"/>
    <cellStyle name="60% - Accent6 5" xfId="1977" xr:uid="{00000000-0005-0000-0000-0000DF070000}"/>
    <cellStyle name="60% - Accent6 6" xfId="6213" xr:uid="{00000000-0005-0000-0000-0000E0070000}"/>
    <cellStyle name="60% - Accent6 7" xfId="6214" xr:uid="{00000000-0005-0000-0000-0000E1070000}"/>
    <cellStyle name="60% - Accent6 8" xfId="6215" xr:uid="{00000000-0005-0000-0000-0000E2070000}"/>
    <cellStyle name="60% - Акцент1" xfId="1978" xr:uid="{00000000-0005-0000-0000-0000E3070000}"/>
    <cellStyle name="60% - Акцент1 10" xfId="1979" xr:uid="{00000000-0005-0000-0000-0000E4070000}"/>
    <cellStyle name="60% - Акцент1 11" xfId="1980" xr:uid="{00000000-0005-0000-0000-0000E5070000}"/>
    <cellStyle name="60% - Акцент1 12" xfId="1981" xr:uid="{00000000-0005-0000-0000-0000E6070000}"/>
    <cellStyle name="60% - Акцент1 13" xfId="1982" xr:uid="{00000000-0005-0000-0000-0000E7070000}"/>
    <cellStyle name="60% - Акцент1 14" xfId="1983" xr:uid="{00000000-0005-0000-0000-0000E8070000}"/>
    <cellStyle name="60% - Акцент1 15" xfId="1984" xr:uid="{00000000-0005-0000-0000-0000E9070000}"/>
    <cellStyle name="60% - Акцент1 16" xfId="1985" xr:uid="{00000000-0005-0000-0000-0000EA070000}"/>
    <cellStyle name="60% - Акцент1 17" xfId="1986" xr:uid="{00000000-0005-0000-0000-0000EB070000}"/>
    <cellStyle name="60% - Акцент1 18" xfId="1987" xr:uid="{00000000-0005-0000-0000-0000EC070000}"/>
    <cellStyle name="60% - Акцент1 19" xfId="1988" xr:uid="{00000000-0005-0000-0000-0000ED070000}"/>
    <cellStyle name="60% - Акцент1 2" xfId="1989" xr:uid="{00000000-0005-0000-0000-0000EE070000}"/>
    <cellStyle name="60% - Акцент1 2 2" xfId="1990" xr:uid="{00000000-0005-0000-0000-0000EF070000}"/>
    <cellStyle name="60% - Акцент1 2 3" xfId="1991" xr:uid="{00000000-0005-0000-0000-0000F0070000}"/>
    <cellStyle name="60% - Акцент1 2 3 2" xfId="7371" xr:uid="{00000000-0005-0000-0000-0000F1070000}"/>
    <cellStyle name="60% - Акцент1 20" xfId="6216" xr:uid="{00000000-0005-0000-0000-0000F2070000}"/>
    <cellStyle name="60% - Акцент1 21" xfId="6217" xr:uid="{00000000-0005-0000-0000-0000F3070000}"/>
    <cellStyle name="60% - Акцент1 22" xfId="6218" xr:uid="{00000000-0005-0000-0000-0000F4070000}"/>
    <cellStyle name="60% - Акцент1 3" xfId="1992" xr:uid="{00000000-0005-0000-0000-0000F5070000}"/>
    <cellStyle name="60% - Акцент1 4" xfId="1993" xr:uid="{00000000-0005-0000-0000-0000F6070000}"/>
    <cellStyle name="60% - Акцент1 5" xfId="1994" xr:uid="{00000000-0005-0000-0000-0000F7070000}"/>
    <cellStyle name="60% - Акцент1 6" xfId="1995" xr:uid="{00000000-0005-0000-0000-0000F8070000}"/>
    <cellStyle name="60% - Акцент1 7" xfId="1996" xr:uid="{00000000-0005-0000-0000-0000F9070000}"/>
    <cellStyle name="60% - Акцент1 8" xfId="1997" xr:uid="{00000000-0005-0000-0000-0000FA070000}"/>
    <cellStyle name="60% - Акцент1 9" xfId="1998" xr:uid="{00000000-0005-0000-0000-0000FB070000}"/>
    <cellStyle name="60% - Акцент1_Blood_21months_EURO" xfId="1999" xr:uid="{00000000-0005-0000-0000-0000FC070000}"/>
    <cellStyle name="60% - Акцент2" xfId="2000" xr:uid="{00000000-0005-0000-0000-0000FD070000}"/>
    <cellStyle name="60% - Акцент2 2" xfId="2001" xr:uid="{00000000-0005-0000-0000-0000FE070000}"/>
    <cellStyle name="60% - Акцент2 2 2" xfId="2002" xr:uid="{00000000-0005-0000-0000-0000FF070000}"/>
    <cellStyle name="60% - Акцент2 2 3" xfId="2003" xr:uid="{00000000-0005-0000-0000-000000080000}"/>
    <cellStyle name="60% - Акцент2 2 3 2" xfId="7372" xr:uid="{00000000-0005-0000-0000-000001080000}"/>
    <cellStyle name="60% - Акцент2 3" xfId="2004" xr:uid="{00000000-0005-0000-0000-000002080000}"/>
    <cellStyle name="60% - Акцент3" xfId="2005" xr:uid="{00000000-0005-0000-0000-000003080000}"/>
    <cellStyle name="60% - Акцент3 10" xfId="2006" xr:uid="{00000000-0005-0000-0000-000004080000}"/>
    <cellStyle name="60% - Акцент3 11" xfId="2007" xr:uid="{00000000-0005-0000-0000-000005080000}"/>
    <cellStyle name="60% - Акцент3 12" xfId="2008" xr:uid="{00000000-0005-0000-0000-000006080000}"/>
    <cellStyle name="60% - Акцент3 13" xfId="2009" xr:uid="{00000000-0005-0000-0000-000007080000}"/>
    <cellStyle name="60% - Акцент3 14" xfId="2010" xr:uid="{00000000-0005-0000-0000-000008080000}"/>
    <cellStyle name="60% - Акцент3 15" xfId="2011" xr:uid="{00000000-0005-0000-0000-000009080000}"/>
    <cellStyle name="60% - Акцент3 16" xfId="2012" xr:uid="{00000000-0005-0000-0000-00000A080000}"/>
    <cellStyle name="60% - Акцент3 17" xfId="2013" xr:uid="{00000000-0005-0000-0000-00000B080000}"/>
    <cellStyle name="60% - Акцент3 18" xfId="2014" xr:uid="{00000000-0005-0000-0000-00000C080000}"/>
    <cellStyle name="60% - Акцент3 19" xfId="2015" xr:uid="{00000000-0005-0000-0000-00000D080000}"/>
    <cellStyle name="60% - Акцент3 2" xfId="2016" xr:uid="{00000000-0005-0000-0000-00000E080000}"/>
    <cellStyle name="60% - Акцент3 2 2" xfId="2017" xr:uid="{00000000-0005-0000-0000-00000F080000}"/>
    <cellStyle name="60% - Акцент3 2 3" xfId="2018" xr:uid="{00000000-0005-0000-0000-000010080000}"/>
    <cellStyle name="60% - Акцент3 2 3 2" xfId="7373" xr:uid="{00000000-0005-0000-0000-000011080000}"/>
    <cellStyle name="60% - Акцент3 20" xfId="6219" xr:uid="{00000000-0005-0000-0000-000012080000}"/>
    <cellStyle name="60% - Акцент3 21" xfId="6220" xr:uid="{00000000-0005-0000-0000-000013080000}"/>
    <cellStyle name="60% - Акцент3 22" xfId="6221" xr:uid="{00000000-0005-0000-0000-000014080000}"/>
    <cellStyle name="60% - Акцент3 3" xfId="2019" xr:uid="{00000000-0005-0000-0000-000015080000}"/>
    <cellStyle name="60% - Акцент3 4" xfId="2020" xr:uid="{00000000-0005-0000-0000-000016080000}"/>
    <cellStyle name="60% - Акцент3 5" xfId="2021" xr:uid="{00000000-0005-0000-0000-000017080000}"/>
    <cellStyle name="60% - Акцент3 6" xfId="2022" xr:uid="{00000000-0005-0000-0000-000018080000}"/>
    <cellStyle name="60% - Акцент3 7" xfId="2023" xr:uid="{00000000-0005-0000-0000-000019080000}"/>
    <cellStyle name="60% - Акцент3 8" xfId="2024" xr:uid="{00000000-0005-0000-0000-00001A080000}"/>
    <cellStyle name="60% - Акцент3 9" xfId="2025" xr:uid="{00000000-0005-0000-0000-00001B080000}"/>
    <cellStyle name="60% - Акцент3_Blood_21months_EURO" xfId="2026" xr:uid="{00000000-0005-0000-0000-00001C080000}"/>
    <cellStyle name="60% - Акцент4" xfId="2027" xr:uid="{00000000-0005-0000-0000-00001D080000}"/>
    <cellStyle name="60% - Акцент4 10" xfId="2028" xr:uid="{00000000-0005-0000-0000-00001E080000}"/>
    <cellStyle name="60% - Акцент4 11" xfId="2029" xr:uid="{00000000-0005-0000-0000-00001F080000}"/>
    <cellStyle name="60% - Акцент4 12" xfId="2030" xr:uid="{00000000-0005-0000-0000-000020080000}"/>
    <cellStyle name="60% - Акцент4 13" xfId="2031" xr:uid="{00000000-0005-0000-0000-000021080000}"/>
    <cellStyle name="60% - Акцент4 14" xfId="2032" xr:uid="{00000000-0005-0000-0000-000022080000}"/>
    <cellStyle name="60% - Акцент4 15" xfId="2033" xr:uid="{00000000-0005-0000-0000-000023080000}"/>
    <cellStyle name="60% - Акцент4 16" xfId="2034" xr:uid="{00000000-0005-0000-0000-000024080000}"/>
    <cellStyle name="60% - Акцент4 17" xfId="2035" xr:uid="{00000000-0005-0000-0000-000025080000}"/>
    <cellStyle name="60% - Акцент4 18" xfId="2036" xr:uid="{00000000-0005-0000-0000-000026080000}"/>
    <cellStyle name="60% - Акцент4 19" xfId="2037" xr:uid="{00000000-0005-0000-0000-000027080000}"/>
    <cellStyle name="60% - Акцент4 2" xfId="2038" xr:uid="{00000000-0005-0000-0000-000028080000}"/>
    <cellStyle name="60% - Акцент4 2 2" xfId="2039" xr:uid="{00000000-0005-0000-0000-000029080000}"/>
    <cellStyle name="60% - Акцент4 2 3" xfId="2040" xr:uid="{00000000-0005-0000-0000-00002A080000}"/>
    <cellStyle name="60% - Акцент4 2 3 2" xfId="7374" xr:uid="{00000000-0005-0000-0000-00002B080000}"/>
    <cellStyle name="60% - Акцент4 20" xfId="6222" xr:uid="{00000000-0005-0000-0000-00002C080000}"/>
    <cellStyle name="60% - Акцент4 21" xfId="6223" xr:uid="{00000000-0005-0000-0000-00002D080000}"/>
    <cellStyle name="60% - Акцент4 22" xfId="6224" xr:uid="{00000000-0005-0000-0000-00002E080000}"/>
    <cellStyle name="60% - Акцент4 3" xfId="2041" xr:uid="{00000000-0005-0000-0000-00002F080000}"/>
    <cellStyle name="60% - Акцент4 4" xfId="2042" xr:uid="{00000000-0005-0000-0000-000030080000}"/>
    <cellStyle name="60% - Акцент4 5" xfId="2043" xr:uid="{00000000-0005-0000-0000-000031080000}"/>
    <cellStyle name="60% - Акцент4 6" xfId="2044" xr:uid="{00000000-0005-0000-0000-000032080000}"/>
    <cellStyle name="60% - Акцент4 7" xfId="2045" xr:uid="{00000000-0005-0000-0000-000033080000}"/>
    <cellStyle name="60% - Акцент4 8" xfId="2046" xr:uid="{00000000-0005-0000-0000-000034080000}"/>
    <cellStyle name="60% - Акцент4 9" xfId="2047" xr:uid="{00000000-0005-0000-0000-000035080000}"/>
    <cellStyle name="60% - Акцент4_Blood_21months_EURO" xfId="2048" xr:uid="{00000000-0005-0000-0000-000036080000}"/>
    <cellStyle name="60% - Акцент5" xfId="2049" xr:uid="{00000000-0005-0000-0000-000037080000}"/>
    <cellStyle name="60% - Акцент5 2" xfId="2050" xr:uid="{00000000-0005-0000-0000-000038080000}"/>
    <cellStyle name="60% - Акцент5 2 2" xfId="2051" xr:uid="{00000000-0005-0000-0000-000039080000}"/>
    <cellStyle name="60% - Акцент5 2 3" xfId="2052" xr:uid="{00000000-0005-0000-0000-00003A080000}"/>
    <cellStyle name="60% - Акцент5 2 3 2" xfId="7375" xr:uid="{00000000-0005-0000-0000-00003B080000}"/>
    <cellStyle name="60% - Акцент5 3" xfId="2053" xr:uid="{00000000-0005-0000-0000-00003C080000}"/>
    <cellStyle name="60% - Акцент6" xfId="2054" xr:uid="{00000000-0005-0000-0000-00003D080000}"/>
    <cellStyle name="60% - Акцент6 10" xfId="2055" xr:uid="{00000000-0005-0000-0000-00003E080000}"/>
    <cellStyle name="60% - Акцент6 11" xfId="2056" xr:uid="{00000000-0005-0000-0000-00003F080000}"/>
    <cellStyle name="60% - Акцент6 12" xfId="2057" xr:uid="{00000000-0005-0000-0000-000040080000}"/>
    <cellStyle name="60% - Акцент6 13" xfId="2058" xr:uid="{00000000-0005-0000-0000-000041080000}"/>
    <cellStyle name="60% - Акцент6 14" xfId="2059" xr:uid="{00000000-0005-0000-0000-000042080000}"/>
    <cellStyle name="60% - Акцент6 15" xfId="2060" xr:uid="{00000000-0005-0000-0000-000043080000}"/>
    <cellStyle name="60% - Акцент6 16" xfId="2061" xr:uid="{00000000-0005-0000-0000-000044080000}"/>
    <cellStyle name="60% - Акцент6 17" xfId="2062" xr:uid="{00000000-0005-0000-0000-000045080000}"/>
    <cellStyle name="60% - Акцент6 18" xfId="2063" xr:uid="{00000000-0005-0000-0000-000046080000}"/>
    <cellStyle name="60% - Акцент6 19" xfId="2064" xr:uid="{00000000-0005-0000-0000-000047080000}"/>
    <cellStyle name="60% - Акцент6 2" xfId="2065" xr:uid="{00000000-0005-0000-0000-000048080000}"/>
    <cellStyle name="60% - Акцент6 2 2" xfId="2066" xr:uid="{00000000-0005-0000-0000-000049080000}"/>
    <cellStyle name="60% - Акцент6 2 3" xfId="2067" xr:uid="{00000000-0005-0000-0000-00004A080000}"/>
    <cellStyle name="60% - Акцент6 2 3 2" xfId="7376" xr:uid="{00000000-0005-0000-0000-00004B080000}"/>
    <cellStyle name="60% - Акцент6 20" xfId="6225" xr:uid="{00000000-0005-0000-0000-00004C080000}"/>
    <cellStyle name="60% - Акцент6 21" xfId="6226" xr:uid="{00000000-0005-0000-0000-00004D080000}"/>
    <cellStyle name="60% - Акцент6 22" xfId="6227" xr:uid="{00000000-0005-0000-0000-00004E080000}"/>
    <cellStyle name="60% - Акцент6 3" xfId="2068" xr:uid="{00000000-0005-0000-0000-00004F080000}"/>
    <cellStyle name="60% - Акцент6 4" xfId="2069" xr:uid="{00000000-0005-0000-0000-000050080000}"/>
    <cellStyle name="60% - Акцент6 5" xfId="2070" xr:uid="{00000000-0005-0000-0000-000051080000}"/>
    <cellStyle name="60% - Акцент6 6" xfId="2071" xr:uid="{00000000-0005-0000-0000-000052080000}"/>
    <cellStyle name="60% - Акцент6 7" xfId="2072" xr:uid="{00000000-0005-0000-0000-000053080000}"/>
    <cellStyle name="60% - Акцент6 8" xfId="2073" xr:uid="{00000000-0005-0000-0000-000054080000}"/>
    <cellStyle name="60% - Акцент6 9" xfId="2074" xr:uid="{00000000-0005-0000-0000-000055080000}"/>
    <cellStyle name="60% - Акцент6_Blood_21months_EURO" xfId="2075" xr:uid="{00000000-0005-0000-0000-000056080000}"/>
    <cellStyle name="Accent1 2" xfId="2076" xr:uid="{00000000-0005-0000-0000-000057080000}"/>
    <cellStyle name="Accent1 2 10" xfId="2077" xr:uid="{00000000-0005-0000-0000-000058080000}"/>
    <cellStyle name="Accent1 2 11" xfId="2078" xr:uid="{00000000-0005-0000-0000-000059080000}"/>
    <cellStyle name="Accent1 2 12" xfId="2079" xr:uid="{00000000-0005-0000-0000-00005A080000}"/>
    <cellStyle name="Accent1 2 13" xfId="2080" xr:uid="{00000000-0005-0000-0000-00005B080000}"/>
    <cellStyle name="Accent1 2 14" xfId="2081" xr:uid="{00000000-0005-0000-0000-00005C080000}"/>
    <cellStyle name="Accent1 2 15" xfId="2082" xr:uid="{00000000-0005-0000-0000-00005D080000}"/>
    <cellStyle name="Accent1 2 16" xfId="2083" xr:uid="{00000000-0005-0000-0000-00005E080000}"/>
    <cellStyle name="Accent1 2 17" xfId="2084" xr:uid="{00000000-0005-0000-0000-00005F080000}"/>
    <cellStyle name="Accent1 2 18" xfId="2085" xr:uid="{00000000-0005-0000-0000-000060080000}"/>
    <cellStyle name="Accent1 2 19" xfId="2086" xr:uid="{00000000-0005-0000-0000-000061080000}"/>
    <cellStyle name="Accent1 2 2" xfId="2087" xr:uid="{00000000-0005-0000-0000-000062080000}"/>
    <cellStyle name="Accent1 2 20" xfId="2088" xr:uid="{00000000-0005-0000-0000-000063080000}"/>
    <cellStyle name="Accent1 2 21" xfId="2089" xr:uid="{00000000-0005-0000-0000-000064080000}"/>
    <cellStyle name="Accent1 2 22" xfId="2090" xr:uid="{00000000-0005-0000-0000-000065080000}"/>
    <cellStyle name="Accent1 2 23" xfId="2091" xr:uid="{00000000-0005-0000-0000-000066080000}"/>
    <cellStyle name="Accent1 2 24" xfId="2092" xr:uid="{00000000-0005-0000-0000-000067080000}"/>
    <cellStyle name="Accent1 2 25" xfId="2093" xr:uid="{00000000-0005-0000-0000-000068080000}"/>
    <cellStyle name="Accent1 2 26" xfId="2094" xr:uid="{00000000-0005-0000-0000-000069080000}"/>
    <cellStyle name="Accent1 2 3" xfId="2095" xr:uid="{00000000-0005-0000-0000-00006A080000}"/>
    <cellStyle name="Accent1 2 3 2" xfId="2096" xr:uid="{00000000-0005-0000-0000-00006B080000}"/>
    <cellStyle name="Accent1 2 3 3" xfId="2097" xr:uid="{00000000-0005-0000-0000-00006C080000}"/>
    <cellStyle name="Accent1 2 3 4" xfId="2098" xr:uid="{00000000-0005-0000-0000-00006D080000}"/>
    <cellStyle name="Accent1 2 3 5" xfId="2099" xr:uid="{00000000-0005-0000-0000-00006E080000}"/>
    <cellStyle name="Accent1 2 3 6" xfId="2100" xr:uid="{00000000-0005-0000-0000-00006F080000}"/>
    <cellStyle name="Accent1 2 3 7" xfId="2101" xr:uid="{00000000-0005-0000-0000-000070080000}"/>
    <cellStyle name="Accent1 2 3 8" xfId="2102" xr:uid="{00000000-0005-0000-0000-000071080000}"/>
    <cellStyle name="Accent1 2 3 9" xfId="2103" xr:uid="{00000000-0005-0000-0000-000072080000}"/>
    <cellStyle name="Accent1 2 4" xfId="2104" xr:uid="{00000000-0005-0000-0000-000073080000}"/>
    <cellStyle name="Accent1 2 4 2" xfId="2105" xr:uid="{00000000-0005-0000-0000-000074080000}"/>
    <cellStyle name="Accent1 2 4 3" xfId="2106" xr:uid="{00000000-0005-0000-0000-000075080000}"/>
    <cellStyle name="Accent1 2 4 4" xfId="2107" xr:uid="{00000000-0005-0000-0000-000076080000}"/>
    <cellStyle name="Accent1 2 4 5" xfId="2108" xr:uid="{00000000-0005-0000-0000-000077080000}"/>
    <cellStyle name="Accent1 2 4 6" xfId="2109" xr:uid="{00000000-0005-0000-0000-000078080000}"/>
    <cellStyle name="Accent1 2 4 7" xfId="2110" xr:uid="{00000000-0005-0000-0000-000079080000}"/>
    <cellStyle name="Accent1 2 4 8" xfId="2111" xr:uid="{00000000-0005-0000-0000-00007A080000}"/>
    <cellStyle name="Accent1 2 4 9" xfId="2112" xr:uid="{00000000-0005-0000-0000-00007B080000}"/>
    <cellStyle name="Accent1 2 5" xfId="2113" xr:uid="{00000000-0005-0000-0000-00007C080000}"/>
    <cellStyle name="Accent1 2 6" xfId="2114" xr:uid="{00000000-0005-0000-0000-00007D080000}"/>
    <cellStyle name="Accent1 2 7" xfId="2115" xr:uid="{00000000-0005-0000-0000-00007E080000}"/>
    <cellStyle name="Accent1 2 8" xfId="2116" xr:uid="{00000000-0005-0000-0000-00007F080000}"/>
    <cellStyle name="Accent1 2 9" xfId="2117" xr:uid="{00000000-0005-0000-0000-000080080000}"/>
    <cellStyle name="Accent1 2_Blood_21months_EURO" xfId="2118" xr:uid="{00000000-0005-0000-0000-000081080000}"/>
    <cellStyle name="Accent1 3" xfId="2119" xr:uid="{00000000-0005-0000-0000-000082080000}"/>
    <cellStyle name="Accent1 3 2" xfId="2120" xr:uid="{00000000-0005-0000-0000-000083080000}"/>
    <cellStyle name="Accent1 4" xfId="2121" xr:uid="{00000000-0005-0000-0000-000084080000}"/>
    <cellStyle name="Accent1 4 2" xfId="2122" xr:uid="{00000000-0005-0000-0000-000085080000}"/>
    <cellStyle name="Accent1 5" xfId="2123" xr:uid="{00000000-0005-0000-0000-000086080000}"/>
    <cellStyle name="Accent1 6" xfId="6228" xr:uid="{00000000-0005-0000-0000-000087080000}"/>
    <cellStyle name="Accent1 7" xfId="6229" xr:uid="{00000000-0005-0000-0000-000088080000}"/>
    <cellStyle name="Accent1 8" xfId="6230" xr:uid="{00000000-0005-0000-0000-000089080000}"/>
    <cellStyle name="Accent2 2" xfId="2124" xr:uid="{00000000-0005-0000-0000-00008A080000}"/>
    <cellStyle name="Accent2 2 10" xfId="2125" xr:uid="{00000000-0005-0000-0000-00008B080000}"/>
    <cellStyle name="Accent2 2 11" xfId="2126" xr:uid="{00000000-0005-0000-0000-00008C080000}"/>
    <cellStyle name="Accent2 2 12" xfId="2127" xr:uid="{00000000-0005-0000-0000-00008D080000}"/>
    <cellStyle name="Accent2 2 2" xfId="2128" xr:uid="{00000000-0005-0000-0000-00008E080000}"/>
    <cellStyle name="Accent2 2 3" xfId="2129" xr:uid="{00000000-0005-0000-0000-00008F080000}"/>
    <cellStyle name="Accent2 2 4" xfId="2130" xr:uid="{00000000-0005-0000-0000-000090080000}"/>
    <cellStyle name="Accent2 2 5" xfId="2131" xr:uid="{00000000-0005-0000-0000-000091080000}"/>
    <cellStyle name="Accent2 2 6" xfId="2132" xr:uid="{00000000-0005-0000-0000-000092080000}"/>
    <cellStyle name="Accent2 2 7" xfId="2133" xr:uid="{00000000-0005-0000-0000-000093080000}"/>
    <cellStyle name="Accent2 2 8" xfId="2134" xr:uid="{00000000-0005-0000-0000-000094080000}"/>
    <cellStyle name="Accent2 2 9" xfId="2135" xr:uid="{00000000-0005-0000-0000-000095080000}"/>
    <cellStyle name="Accent2 3" xfId="2136" xr:uid="{00000000-0005-0000-0000-000096080000}"/>
    <cellStyle name="Accent2 3 2" xfId="2137" xr:uid="{00000000-0005-0000-0000-000097080000}"/>
    <cellStyle name="Accent2 4" xfId="2138" xr:uid="{00000000-0005-0000-0000-000098080000}"/>
    <cellStyle name="Accent2 4 2" xfId="2139" xr:uid="{00000000-0005-0000-0000-000099080000}"/>
    <cellStyle name="Accent2 5" xfId="2140" xr:uid="{00000000-0005-0000-0000-00009A080000}"/>
    <cellStyle name="Accent2 6" xfId="6231" xr:uid="{00000000-0005-0000-0000-00009B080000}"/>
    <cellStyle name="Accent2 7" xfId="6232" xr:uid="{00000000-0005-0000-0000-00009C080000}"/>
    <cellStyle name="Accent2 8" xfId="6233" xr:uid="{00000000-0005-0000-0000-00009D080000}"/>
    <cellStyle name="Accent3 2" xfId="2141" xr:uid="{00000000-0005-0000-0000-00009E080000}"/>
    <cellStyle name="Accent3 2 10" xfId="2142" xr:uid="{00000000-0005-0000-0000-00009F080000}"/>
    <cellStyle name="Accent3 2 11" xfId="2143" xr:uid="{00000000-0005-0000-0000-0000A0080000}"/>
    <cellStyle name="Accent3 2 12" xfId="2144" xr:uid="{00000000-0005-0000-0000-0000A1080000}"/>
    <cellStyle name="Accent3 2 2" xfId="2145" xr:uid="{00000000-0005-0000-0000-0000A2080000}"/>
    <cellStyle name="Accent3 2 3" xfId="2146" xr:uid="{00000000-0005-0000-0000-0000A3080000}"/>
    <cellStyle name="Accent3 2 4" xfId="2147" xr:uid="{00000000-0005-0000-0000-0000A4080000}"/>
    <cellStyle name="Accent3 2 5" xfId="2148" xr:uid="{00000000-0005-0000-0000-0000A5080000}"/>
    <cellStyle name="Accent3 2 6" xfId="2149" xr:uid="{00000000-0005-0000-0000-0000A6080000}"/>
    <cellStyle name="Accent3 2 7" xfId="2150" xr:uid="{00000000-0005-0000-0000-0000A7080000}"/>
    <cellStyle name="Accent3 2 8" xfId="2151" xr:uid="{00000000-0005-0000-0000-0000A8080000}"/>
    <cellStyle name="Accent3 2 9" xfId="2152" xr:uid="{00000000-0005-0000-0000-0000A9080000}"/>
    <cellStyle name="Accent3 3" xfId="2153" xr:uid="{00000000-0005-0000-0000-0000AA080000}"/>
    <cellStyle name="Accent3 3 2" xfId="2154" xr:uid="{00000000-0005-0000-0000-0000AB080000}"/>
    <cellStyle name="Accent3 4" xfId="2155" xr:uid="{00000000-0005-0000-0000-0000AC080000}"/>
    <cellStyle name="Accent3 4 2" xfId="2156" xr:uid="{00000000-0005-0000-0000-0000AD080000}"/>
    <cellStyle name="Accent3 5" xfId="2157" xr:uid="{00000000-0005-0000-0000-0000AE080000}"/>
    <cellStyle name="Accent3 6" xfId="6234" xr:uid="{00000000-0005-0000-0000-0000AF080000}"/>
    <cellStyle name="Accent3 7" xfId="6235" xr:uid="{00000000-0005-0000-0000-0000B0080000}"/>
    <cellStyle name="Accent3 8" xfId="6236" xr:uid="{00000000-0005-0000-0000-0000B1080000}"/>
    <cellStyle name="Accent4 2" xfId="2158" xr:uid="{00000000-0005-0000-0000-0000B2080000}"/>
    <cellStyle name="Accent4 2 10" xfId="2159" xr:uid="{00000000-0005-0000-0000-0000B3080000}"/>
    <cellStyle name="Accent4 2 11" xfId="2160" xr:uid="{00000000-0005-0000-0000-0000B4080000}"/>
    <cellStyle name="Accent4 2 12" xfId="2161" xr:uid="{00000000-0005-0000-0000-0000B5080000}"/>
    <cellStyle name="Accent4 2 13" xfId="2162" xr:uid="{00000000-0005-0000-0000-0000B6080000}"/>
    <cellStyle name="Accent4 2 14" xfId="2163" xr:uid="{00000000-0005-0000-0000-0000B7080000}"/>
    <cellStyle name="Accent4 2 15" xfId="2164" xr:uid="{00000000-0005-0000-0000-0000B8080000}"/>
    <cellStyle name="Accent4 2 16" xfId="2165" xr:uid="{00000000-0005-0000-0000-0000B9080000}"/>
    <cellStyle name="Accent4 2 17" xfId="2166" xr:uid="{00000000-0005-0000-0000-0000BA080000}"/>
    <cellStyle name="Accent4 2 18" xfId="2167" xr:uid="{00000000-0005-0000-0000-0000BB080000}"/>
    <cellStyle name="Accent4 2 19" xfId="2168" xr:uid="{00000000-0005-0000-0000-0000BC080000}"/>
    <cellStyle name="Accent4 2 2" xfId="2169" xr:uid="{00000000-0005-0000-0000-0000BD080000}"/>
    <cellStyle name="Accent4 2 20" xfId="2170" xr:uid="{00000000-0005-0000-0000-0000BE080000}"/>
    <cellStyle name="Accent4 2 21" xfId="2171" xr:uid="{00000000-0005-0000-0000-0000BF080000}"/>
    <cellStyle name="Accent4 2 22" xfId="2172" xr:uid="{00000000-0005-0000-0000-0000C0080000}"/>
    <cellStyle name="Accent4 2 23" xfId="2173" xr:uid="{00000000-0005-0000-0000-0000C1080000}"/>
    <cellStyle name="Accent4 2 24" xfId="2174" xr:uid="{00000000-0005-0000-0000-0000C2080000}"/>
    <cellStyle name="Accent4 2 25" xfId="2175" xr:uid="{00000000-0005-0000-0000-0000C3080000}"/>
    <cellStyle name="Accent4 2 26" xfId="2176" xr:uid="{00000000-0005-0000-0000-0000C4080000}"/>
    <cellStyle name="Accent4 2 3" xfId="2177" xr:uid="{00000000-0005-0000-0000-0000C5080000}"/>
    <cellStyle name="Accent4 2 3 2" xfId="2178" xr:uid="{00000000-0005-0000-0000-0000C6080000}"/>
    <cellStyle name="Accent4 2 3 3" xfId="2179" xr:uid="{00000000-0005-0000-0000-0000C7080000}"/>
    <cellStyle name="Accent4 2 3 4" xfId="2180" xr:uid="{00000000-0005-0000-0000-0000C8080000}"/>
    <cellStyle name="Accent4 2 3 5" xfId="2181" xr:uid="{00000000-0005-0000-0000-0000C9080000}"/>
    <cellStyle name="Accent4 2 3 6" xfId="2182" xr:uid="{00000000-0005-0000-0000-0000CA080000}"/>
    <cellStyle name="Accent4 2 3 7" xfId="2183" xr:uid="{00000000-0005-0000-0000-0000CB080000}"/>
    <cellStyle name="Accent4 2 3 8" xfId="2184" xr:uid="{00000000-0005-0000-0000-0000CC080000}"/>
    <cellStyle name="Accent4 2 3 9" xfId="2185" xr:uid="{00000000-0005-0000-0000-0000CD080000}"/>
    <cellStyle name="Accent4 2 4" xfId="2186" xr:uid="{00000000-0005-0000-0000-0000CE080000}"/>
    <cellStyle name="Accent4 2 4 2" xfId="2187" xr:uid="{00000000-0005-0000-0000-0000CF080000}"/>
    <cellStyle name="Accent4 2 4 3" xfId="2188" xr:uid="{00000000-0005-0000-0000-0000D0080000}"/>
    <cellStyle name="Accent4 2 4 4" xfId="2189" xr:uid="{00000000-0005-0000-0000-0000D1080000}"/>
    <cellStyle name="Accent4 2 4 5" xfId="2190" xr:uid="{00000000-0005-0000-0000-0000D2080000}"/>
    <cellStyle name="Accent4 2 4 6" xfId="2191" xr:uid="{00000000-0005-0000-0000-0000D3080000}"/>
    <cellStyle name="Accent4 2 4 7" xfId="2192" xr:uid="{00000000-0005-0000-0000-0000D4080000}"/>
    <cellStyle name="Accent4 2 4 8" xfId="2193" xr:uid="{00000000-0005-0000-0000-0000D5080000}"/>
    <cellStyle name="Accent4 2 4 9" xfId="2194" xr:uid="{00000000-0005-0000-0000-0000D6080000}"/>
    <cellStyle name="Accent4 2 5" xfId="2195" xr:uid="{00000000-0005-0000-0000-0000D7080000}"/>
    <cellStyle name="Accent4 2 6" xfId="2196" xr:uid="{00000000-0005-0000-0000-0000D8080000}"/>
    <cellStyle name="Accent4 2 7" xfId="2197" xr:uid="{00000000-0005-0000-0000-0000D9080000}"/>
    <cellStyle name="Accent4 2 8" xfId="2198" xr:uid="{00000000-0005-0000-0000-0000DA080000}"/>
    <cellStyle name="Accent4 2 9" xfId="2199" xr:uid="{00000000-0005-0000-0000-0000DB080000}"/>
    <cellStyle name="Accent4 2_Blood_21months_EURO" xfId="2200" xr:uid="{00000000-0005-0000-0000-0000DC080000}"/>
    <cellStyle name="Accent4 3" xfId="2201" xr:uid="{00000000-0005-0000-0000-0000DD080000}"/>
    <cellStyle name="Accent4 3 2" xfId="2202" xr:uid="{00000000-0005-0000-0000-0000DE080000}"/>
    <cellStyle name="Accent4 4" xfId="2203" xr:uid="{00000000-0005-0000-0000-0000DF080000}"/>
    <cellStyle name="Accent4 4 2" xfId="2204" xr:uid="{00000000-0005-0000-0000-0000E0080000}"/>
    <cellStyle name="Accent4 5" xfId="2205" xr:uid="{00000000-0005-0000-0000-0000E1080000}"/>
    <cellStyle name="Accent4 6" xfId="6237" xr:uid="{00000000-0005-0000-0000-0000E2080000}"/>
    <cellStyle name="Accent4 7" xfId="6238" xr:uid="{00000000-0005-0000-0000-0000E3080000}"/>
    <cellStyle name="Accent4 8" xfId="6239" xr:uid="{00000000-0005-0000-0000-0000E4080000}"/>
    <cellStyle name="Accent5 2" xfId="2206" xr:uid="{00000000-0005-0000-0000-0000E5080000}"/>
    <cellStyle name="Accent5 2 10" xfId="2207" xr:uid="{00000000-0005-0000-0000-0000E6080000}"/>
    <cellStyle name="Accent5 2 11" xfId="2208" xr:uid="{00000000-0005-0000-0000-0000E7080000}"/>
    <cellStyle name="Accent5 2 12" xfId="6240" xr:uid="{00000000-0005-0000-0000-0000E8080000}"/>
    <cellStyle name="Accent5 2 2" xfId="2209" xr:uid="{00000000-0005-0000-0000-0000E9080000}"/>
    <cellStyle name="Accent5 2 3" xfId="2210" xr:uid="{00000000-0005-0000-0000-0000EA080000}"/>
    <cellStyle name="Accent5 2 4" xfId="2211" xr:uid="{00000000-0005-0000-0000-0000EB080000}"/>
    <cellStyle name="Accent5 2 5" xfId="2212" xr:uid="{00000000-0005-0000-0000-0000EC080000}"/>
    <cellStyle name="Accent5 2 6" xfId="2213" xr:uid="{00000000-0005-0000-0000-0000ED080000}"/>
    <cellStyle name="Accent5 2 7" xfId="2214" xr:uid="{00000000-0005-0000-0000-0000EE080000}"/>
    <cellStyle name="Accent5 2 8" xfId="2215" xr:uid="{00000000-0005-0000-0000-0000EF080000}"/>
    <cellStyle name="Accent5 2 9" xfId="2216" xr:uid="{00000000-0005-0000-0000-0000F0080000}"/>
    <cellStyle name="Accent5 3" xfId="2217" xr:uid="{00000000-0005-0000-0000-0000F1080000}"/>
    <cellStyle name="Accent5 3 2" xfId="2218" xr:uid="{00000000-0005-0000-0000-0000F2080000}"/>
    <cellStyle name="Accent5 4" xfId="2219" xr:uid="{00000000-0005-0000-0000-0000F3080000}"/>
    <cellStyle name="Accent5 4 2" xfId="2220" xr:uid="{00000000-0005-0000-0000-0000F4080000}"/>
    <cellStyle name="Accent5 5" xfId="2221" xr:uid="{00000000-0005-0000-0000-0000F5080000}"/>
    <cellStyle name="Accent5 6" xfId="6241" xr:uid="{00000000-0005-0000-0000-0000F6080000}"/>
    <cellStyle name="Accent5 7" xfId="6242" xr:uid="{00000000-0005-0000-0000-0000F7080000}"/>
    <cellStyle name="Accent5 8" xfId="6243" xr:uid="{00000000-0005-0000-0000-0000F8080000}"/>
    <cellStyle name="Accent6 2" xfId="2222" xr:uid="{00000000-0005-0000-0000-0000F9080000}"/>
    <cellStyle name="Accent6 2 10" xfId="2223" xr:uid="{00000000-0005-0000-0000-0000FA080000}"/>
    <cellStyle name="Accent6 2 11" xfId="2224" xr:uid="{00000000-0005-0000-0000-0000FB080000}"/>
    <cellStyle name="Accent6 2 12" xfId="6244" xr:uid="{00000000-0005-0000-0000-0000FC080000}"/>
    <cellStyle name="Accent6 2 2" xfId="2225" xr:uid="{00000000-0005-0000-0000-0000FD080000}"/>
    <cellStyle name="Accent6 2 3" xfId="2226" xr:uid="{00000000-0005-0000-0000-0000FE080000}"/>
    <cellStyle name="Accent6 2 4" xfId="2227" xr:uid="{00000000-0005-0000-0000-0000FF080000}"/>
    <cellStyle name="Accent6 2 5" xfId="2228" xr:uid="{00000000-0005-0000-0000-000000090000}"/>
    <cellStyle name="Accent6 2 6" xfId="2229" xr:uid="{00000000-0005-0000-0000-000001090000}"/>
    <cellStyle name="Accent6 2 7" xfId="2230" xr:uid="{00000000-0005-0000-0000-000002090000}"/>
    <cellStyle name="Accent6 2 8" xfId="2231" xr:uid="{00000000-0005-0000-0000-000003090000}"/>
    <cellStyle name="Accent6 2 9" xfId="2232" xr:uid="{00000000-0005-0000-0000-000004090000}"/>
    <cellStyle name="Accent6 3" xfId="2233" xr:uid="{00000000-0005-0000-0000-000005090000}"/>
    <cellStyle name="Accent6 3 2" xfId="2234" xr:uid="{00000000-0005-0000-0000-000006090000}"/>
    <cellStyle name="Accent6 4" xfId="2235" xr:uid="{00000000-0005-0000-0000-000007090000}"/>
    <cellStyle name="Accent6 4 2" xfId="2236" xr:uid="{00000000-0005-0000-0000-000008090000}"/>
    <cellStyle name="Accent6 5" xfId="2237" xr:uid="{00000000-0005-0000-0000-000009090000}"/>
    <cellStyle name="Accent6 6" xfId="6245" xr:uid="{00000000-0005-0000-0000-00000A090000}"/>
    <cellStyle name="Accent6 7" xfId="6246" xr:uid="{00000000-0005-0000-0000-00000B090000}"/>
    <cellStyle name="Accent6 8" xfId="6247" xr:uid="{00000000-0005-0000-0000-00000C090000}"/>
    <cellStyle name="Bad 2" xfId="2238" xr:uid="{00000000-0005-0000-0000-00000D090000}"/>
    <cellStyle name="Bad 2 10" xfId="2239" xr:uid="{00000000-0005-0000-0000-00000E090000}"/>
    <cellStyle name="Bad 2 11" xfId="2240" xr:uid="{00000000-0005-0000-0000-00000F090000}"/>
    <cellStyle name="Bad 2 12" xfId="2241" xr:uid="{00000000-0005-0000-0000-000010090000}"/>
    <cellStyle name="Bad 2 2" xfId="2242" xr:uid="{00000000-0005-0000-0000-000011090000}"/>
    <cellStyle name="Bad 2 3" xfId="2243" xr:uid="{00000000-0005-0000-0000-000012090000}"/>
    <cellStyle name="Bad 2 4" xfId="2244" xr:uid="{00000000-0005-0000-0000-000013090000}"/>
    <cellStyle name="Bad 2 5" xfId="2245" xr:uid="{00000000-0005-0000-0000-000014090000}"/>
    <cellStyle name="Bad 2 6" xfId="2246" xr:uid="{00000000-0005-0000-0000-000015090000}"/>
    <cellStyle name="Bad 2 7" xfId="2247" xr:uid="{00000000-0005-0000-0000-000016090000}"/>
    <cellStyle name="Bad 2 8" xfId="2248" xr:uid="{00000000-0005-0000-0000-000017090000}"/>
    <cellStyle name="Bad 2 9" xfId="2249" xr:uid="{00000000-0005-0000-0000-000018090000}"/>
    <cellStyle name="Bad 3" xfId="2250" xr:uid="{00000000-0005-0000-0000-000019090000}"/>
    <cellStyle name="Bad 3 2" xfId="2251" xr:uid="{00000000-0005-0000-0000-00001A090000}"/>
    <cellStyle name="Bad 4" xfId="2252" xr:uid="{00000000-0005-0000-0000-00001B090000}"/>
    <cellStyle name="Bad 4 2" xfId="2253" xr:uid="{00000000-0005-0000-0000-00001C090000}"/>
    <cellStyle name="Bad 5" xfId="2254" xr:uid="{00000000-0005-0000-0000-00001D090000}"/>
    <cellStyle name="Bad 6" xfId="6248" xr:uid="{00000000-0005-0000-0000-00001E090000}"/>
    <cellStyle name="Bad 7" xfId="6249" xr:uid="{00000000-0005-0000-0000-00001F090000}"/>
    <cellStyle name="Bad 8" xfId="6250" xr:uid="{00000000-0005-0000-0000-000020090000}"/>
    <cellStyle name="Calculation 2" xfId="2255" xr:uid="{00000000-0005-0000-0000-000021090000}"/>
    <cellStyle name="Calculation 2 10" xfId="2256" xr:uid="{00000000-0005-0000-0000-000022090000}"/>
    <cellStyle name="Calculation 2 11" xfId="2257" xr:uid="{00000000-0005-0000-0000-000023090000}"/>
    <cellStyle name="Calculation 2 12" xfId="2258" xr:uid="{00000000-0005-0000-0000-000024090000}"/>
    <cellStyle name="Calculation 2 13" xfId="2259" xr:uid="{00000000-0005-0000-0000-000025090000}"/>
    <cellStyle name="Calculation 2 14" xfId="2260" xr:uid="{00000000-0005-0000-0000-000026090000}"/>
    <cellStyle name="Calculation 2 15" xfId="2261" xr:uid="{00000000-0005-0000-0000-000027090000}"/>
    <cellStyle name="Calculation 2 16" xfId="2262" xr:uid="{00000000-0005-0000-0000-000028090000}"/>
    <cellStyle name="Calculation 2 17" xfId="2263" xr:uid="{00000000-0005-0000-0000-000029090000}"/>
    <cellStyle name="Calculation 2 18" xfId="2264" xr:uid="{00000000-0005-0000-0000-00002A090000}"/>
    <cellStyle name="Calculation 2 19" xfId="2265" xr:uid="{00000000-0005-0000-0000-00002B090000}"/>
    <cellStyle name="Calculation 2 2" xfId="2266" xr:uid="{00000000-0005-0000-0000-00002C090000}"/>
    <cellStyle name="Calculation 2 20" xfId="2267" xr:uid="{00000000-0005-0000-0000-00002D090000}"/>
    <cellStyle name="Calculation 2 21" xfId="2268" xr:uid="{00000000-0005-0000-0000-00002E090000}"/>
    <cellStyle name="Calculation 2 22" xfId="2269" xr:uid="{00000000-0005-0000-0000-00002F090000}"/>
    <cellStyle name="Calculation 2 23" xfId="2270" xr:uid="{00000000-0005-0000-0000-000030090000}"/>
    <cellStyle name="Calculation 2 24" xfId="2271" xr:uid="{00000000-0005-0000-0000-000031090000}"/>
    <cellStyle name="Calculation 2 25" xfId="2272" xr:uid="{00000000-0005-0000-0000-000032090000}"/>
    <cellStyle name="Calculation 2 26" xfId="2273" xr:uid="{00000000-0005-0000-0000-000033090000}"/>
    <cellStyle name="Calculation 2 3" xfId="2274" xr:uid="{00000000-0005-0000-0000-000034090000}"/>
    <cellStyle name="Calculation 2 3 2" xfId="2275" xr:uid="{00000000-0005-0000-0000-000035090000}"/>
    <cellStyle name="Calculation 2 3 3" xfId="2276" xr:uid="{00000000-0005-0000-0000-000036090000}"/>
    <cellStyle name="Calculation 2 3 4" xfId="2277" xr:uid="{00000000-0005-0000-0000-000037090000}"/>
    <cellStyle name="Calculation 2 3 5" xfId="2278" xr:uid="{00000000-0005-0000-0000-000038090000}"/>
    <cellStyle name="Calculation 2 3 6" xfId="2279" xr:uid="{00000000-0005-0000-0000-000039090000}"/>
    <cellStyle name="Calculation 2 3 7" xfId="2280" xr:uid="{00000000-0005-0000-0000-00003A090000}"/>
    <cellStyle name="Calculation 2 3 8" xfId="2281" xr:uid="{00000000-0005-0000-0000-00003B090000}"/>
    <cellStyle name="Calculation 2 3 9" xfId="2282" xr:uid="{00000000-0005-0000-0000-00003C090000}"/>
    <cellStyle name="Calculation 2 4" xfId="2283" xr:uid="{00000000-0005-0000-0000-00003D090000}"/>
    <cellStyle name="Calculation 2 4 2" xfId="2284" xr:uid="{00000000-0005-0000-0000-00003E090000}"/>
    <cellStyle name="Calculation 2 4 3" xfId="2285" xr:uid="{00000000-0005-0000-0000-00003F090000}"/>
    <cellStyle name="Calculation 2 4 4" xfId="2286" xr:uid="{00000000-0005-0000-0000-000040090000}"/>
    <cellStyle name="Calculation 2 4 5" xfId="2287" xr:uid="{00000000-0005-0000-0000-000041090000}"/>
    <cellStyle name="Calculation 2 4 6" xfId="2288" xr:uid="{00000000-0005-0000-0000-000042090000}"/>
    <cellStyle name="Calculation 2 4 7" xfId="2289" xr:uid="{00000000-0005-0000-0000-000043090000}"/>
    <cellStyle name="Calculation 2 4 8" xfId="2290" xr:uid="{00000000-0005-0000-0000-000044090000}"/>
    <cellStyle name="Calculation 2 4 9" xfId="2291" xr:uid="{00000000-0005-0000-0000-000045090000}"/>
    <cellStyle name="Calculation 2 5" xfId="2292" xr:uid="{00000000-0005-0000-0000-000046090000}"/>
    <cellStyle name="Calculation 2 6" xfId="2293" xr:uid="{00000000-0005-0000-0000-000047090000}"/>
    <cellStyle name="Calculation 2 7" xfId="2294" xr:uid="{00000000-0005-0000-0000-000048090000}"/>
    <cellStyle name="Calculation 2 8" xfId="2295" xr:uid="{00000000-0005-0000-0000-000049090000}"/>
    <cellStyle name="Calculation 2 9" xfId="2296" xr:uid="{00000000-0005-0000-0000-00004A090000}"/>
    <cellStyle name="Calculation 2_Blood_21months_EURO" xfId="2297" xr:uid="{00000000-0005-0000-0000-00004B090000}"/>
    <cellStyle name="Calculation 3" xfId="2298" xr:uid="{00000000-0005-0000-0000-00004C090000}"/>
    <cellStyle name="Calculation 3 2" xfId="2299" xr:uid="{00000000-0005-0000-0000-00004D090000}"/>
    <cellStyle name="Calculation 3_GHRN GEO HIV_R10 Budgetlast" xfId="2300" xr:uid="{00000000-0005-0000-0000-00004E090000}"/>
    <cellStyle name="Calculation 4" xfId="2301" xr:uid="{00000000-0005-0000-0000-00004F090000}"/>
    <cellStyle name="Calculation 4 2" xfId="2302" xr:uid="{00000000-0005-0000-0000-000050090000}"/>
    <cellStyle name="Calculation 4_GHRN GEO HIV_R10 Budgetlast" xfId="2303" xr:uid="{00000000-0005-0000-0000-000051090000}"/>
    <cellStyle name="Calculation 5" xfId="2304" xr:uid="{00000000-0005-0000-0000-000052090000}"/>
    <cellStyle name="Calculation 6" xfId="6251" xr:uid="{00000000-0005-0000-0000-000053090000}"/>
    <cellStyle name="Calculation 7" xfId="6252" xr:uid="{00000000-0005-0000-0000-000054090000}"/>
    <cellStyle name="Calculation 8" xfId="6253" xr:uid="{00000000-0005-0000-0000-000055090000}"/>
    <cellStyle name="Check Cell 2" xfId="2305" xr:uid="{00000000-0005-0000-0000-000056090000}"/>
    <cellStyle name="Check Cell 2 10" xfId="2306" xr:uid="{00000000-0005-0000-0000-000057090000}"/>
    <cellStyle name="Check Cell 2 11" xfId="2307" xr:uid="{00000000-0005-0000-0000-000058090000}"/>
    <cellStyle name="Check Cell 2 12" xfId="6254" xr:uid="{00000000-0005-0000-0000-000059090000}"/>
    <cellStyle name="Check Cell 2 2" xfId="2308" xr:uid="{00000000-0005-0000-0000-00005A090000}"/>
    <cellStyle name="Check Cell 2 3" xfId="2309" xr:uid="{00000000-0005-0000-0000-00005B090000}"/>
    <cellStyle name="Check Cell 2 4" xfId="2310" xr:uid="{00000000-0005-0000-0000-00005C090000}"/>
    <cellStyle name="Check Cell 2 5" xfId="2311" xr:uid="{00000000-0005-0000-0000-00005D090000}"/>
    <cellStyle name="Check Cell 2 6" xfId="2312" xr:uid="{00000000-0005-0000-0000-00005E090000}"/>
    <cellStyle name="Check Cell 2 7" xfId="2313" xr:uid="{00000000-0005-0000-0000-00005F090000}"/>
    <cellStyle name="Check Cell 2 8" xfId="2314" xr:uid="{00000000-0005-0000-0000-000060090000}"/>
    <cellStyle name="Check Cell 2 9" xfId="2315" xr:uid="{00000000-0005-0000-0000-000061090000}"/>
    <cellStyle name="Check Cell 2_Blood_21months_EURO" xfId="2316" xr:uid="{00000000-0005-0000-0000-000062090000}"/>
    <cellStyle name="Check Cell 3" xfId="2317" xr:uid="{00000000-0005-0000-0000-000063090000}"/>
    <cellStyle name="Check Cell 3 2" xfId="2318" xr:uid="{00000000-0005-0000-0000-000064090000}"/>
    <cellStyle name="Check Cell 3_GHRN GEO HIV_R10 Budgetlast" xfId="2319" xr:uid="{00000000-0005-0000-0000-000065090000}"/>
    <cellStyle name="Check Cell 4" xfId="2320" xr:uid="{00000000-0005-0000-0000-000066090000}"/>
    <cellStyle name="Check Cell 4 2" xfId="2321" xr:uid="{00000000-0005-0000-0000-000067090000}"/>
    <cellStyle name="Check Cell 4_GHRN GEO HIV_R10 Budgetlast" xfId="2322" xr:uid="{00000000-0005-0000-0000-000068090000}"/>
    <cellStyle name="Check Cell 5" xfId="2323" xr:uid="{00000000-0005-0000-0000-000069090000}"/>
    <cellStyle name="Check Cell 6" xfId="6255" xr:uid="{00000000-0005-0000-0000-00006A090000}"/>
    <cellStyle name="Check Cell 7" xfId="6256" xr:uid="{00000000-0005-0000-0000-00006B090000}"/>
    <cellStyle name="Check Cell 8" xfId="6257" xr:uid="{00000000-0005-0000-0000-00006C090000}"/>
    <cellStyle name="Comma" xfId="1" builtinId="3"/>
    <cellStyle name="Comma 10" xfId="2324" xr:uid="{00000000-0005-0000-0000-00006E090000}"/>
    <cellStyle name="Comma 10 2" xfId="2325" xr:uid="{00000000-0005-0000-0000-00006F090000}"/>
    <cellStyle name="Comma 10 2 2" xfId="2326" xr:uid="{00000000-0005-0000-0000-000070090000}"/>
    <cellStyle name="Comma 10 2 2 2" xfId="7253" xr:uid="{00000000-0005-0000-0000-000071090000}"/>
    <cellStyle name="Comma 10 2 3" xfId="6398" xr:uid="{00000000-0005-0000-0000-000072090000}"/>
    <cellStyle name="Comma 10 3" xfId="2327" xr:uid="{00000000-0005-0000-0000-000073090000}"/>
    <cellStyle name="Comma 10 3 2" xfId="2328" xr:uid="{00000000-0005-0000-0000-000074090000}"/>
    <cellStyle name="Comma 10 3 2 2" xfId="7254" xr:uid="{00000000-0005-0000-0000-000075090000}"/>
    <cellStyle name="Comma 10 3 3" xfId="6399" xr:uid="{00000000-0005-0000-0000-000076090000}"/>
    <cellStyle name="Comma 10 4" xfId="2329" xr:uid="{00000000-0005-0000-0000-000077090000}"/>
    <cellStyle name="Comma 10 4 10" xfId="2330" xr:uid="{00000000-0005-0000-0000-000078090000}"/>
    <cellStyle name="Comma 10 4 10 2" xfId="2331" xr:uid="{00000000-0005-0000-0000-000079090000}"/>
    <cellStyle name="Comma 10 4 10 2 2" xfId="7377" xr:uid="{00000000-0005-0000-0000-00007A090000}"/>
    <cellStyle name="Comma 10 4 10 3" xfId="6823" xr:uid="{00000000-0005-0000-0000-00007B090000}"/>
    <cellStyle name="Comma 10 4 11" xfId="2332" xr:uid="{00000000-0005-0000-0000-00007C090000}"/>
    <cellStyle name="Comma 10 4 11 2" xfId="2333" xr:uid="{00000000-0005-0000-0000-00007D090000}"/>
    <cellStyle name="Comma 10 4 11 2 2" xfId="7378" xr:uid="{00000000-0005-0000-0000-00007E090000}"/>
    <cellStyle name="Comma 10 4 11 3" xfId="6822" xr:uid="{00000000-0005-0000-0000-00007F090000}"/>
    <cellStyle name="Comma 10 4 12" xfId="2334" xr:uid="{00000000-0005-0000-0000-000080090000}"/>
    <cellStyle name="Comma 10 4 12 2" xfId="7356" xr:uid="{00000000-0005-0000-0000-000081090000}"/>
    <cellStyle name="Comma 10 4 13" xfId="6456" xr:uid="{00000000-0005-0000-0000-000082090000}"/>
    <cellStyle name="Comma 10 4 2" xfId="2335" xr:uid="{00000000-0005-0000-0000-000083090000}"/>
    <cellStyle name="Comma 10 4 2 2" xfId="2336" xr:uid="{00000000-0005-0000-0000-000084090000}"/>
    <cellStyle name="Comma 10 4 2 2 2" xfId="7379" xr:uid="{00000000-0005-0000-0000-000085090000}"/>
    <cellStyle name="Comma 10 4 2 3" xfId="6483" xr:uid="{00000000-0005-0000-0000-000086090000}"/>
    <cellStyle name="Comma 10 4 3" xfId="2337" xr:uid="{00000000-0005-0000-0000-000087090000}"/>
    <cellStyle name="Comma 10 4 3 2" xfId="2338" xr:uid="{00000000-0005-0000-0000-000088090000}"/>
    <cellStyle name="Comma 10 4 3 2 2" xfId="7380" xr:uid="{00000000-0005-0000-0000-000089090000}"/>
    <cellStyle name="Comma 10 4 3 3" xfId="6484" xr:uid="{00000000-0005-0000-0000-00008A090000}"/>
    <cellStyle name="Comma 10 4 4" xfId="2339" xr:uid="{00000000-0005-0000-0000-00008B090000}"/>
    <cellStyle name="Comma 10 4 4 2" xfId="2340" xr:uid="{00000000-0005-0000-0000-00008C090000}"/>
    <cellStyle name="Comma 10 4 4 2 2" xfId="7381" xr:uid="{00000000-0005-0000-0000-00008D090000}"/>
    <cellStyle name="Comma 10 4 4 3" xfId="6485" xr:uid="{00000000-0005-0000-0000-00008E090000}"/>
    <cellStyle name="Comma 10 4 5" xfId="2341" xr:uid="{00000000-0005-0000-0000-00008F090000}"/>
    <cellStyle name="Comma 10 4 5 2" xfId="2342" xr:uid="{00000000-0005-0000-0000-000090090000}"/>
    <cellStyle name="Comma 10 4 5 2 2" xfId="7382" xr:uid="{00000000-0005-0000-0000-000091090000}"/>
    <cellStyle name="Comma 10 4 5 3" xfId="6486" xr:uid="{00000000-0005-0000-0000-000092090000}"/>
    <cellStyle name="Comma 10 4 6" xfId="2343" xr:uid="{00000000-0005-0000-0000-000093090000}"/>
    <cellStyle name="Comma 10 4 6 2" xfId="2344" xr:uid="{00000000-0005-0000-0000-000094090000}"/>
    <cellStyle name="Comma 10 4 6 2 2" xfId="7383" xr:uid="{00000000-0005-0000-0000-000095090000}"/>
    <cellStyle name="Comma 10 4 6 3" xfId="6487" xr:uid="{00000000-0005-0000-0000-000096090000}"/>
    <cellStyle name="Comma 10 4 7" xfId="2345" xr:uid="{00000000-0005-0000-0000-000097090000}"/>
    <cellStyle name="Comma 10 4 7 2" xfId="2346" xr:uid="{00000000-0005-0000-0000-000098090000}"/>
    <cellStyle name="Comma 10 4 7 2 2" xfId="7384" xr:uid="{00000000-0005-0000-0000-000099090000}"/>
    <cellStyle name="Comma 10 4 7 3" xfId="6488" xr:uid="{00000000-0005-0000-0000-00009A090000}"/>
    <cellStyle name="Comma 10 4 8" xfId="2347" xr:uid="{00000000-0005-0000-0000-00009B090000}"/>
    <cellStyle name="Comma 10 4 8 2" xfId="2348" xr:uid="{00000000-0005-0000-0000-00009C090000}"/>
    <cellStyle name="Comma 10 4 8 2 2" xfId="7385" xr:uid="{00000000-0005-0000-0000-00009D090000}"/>
    <cellStyle name="Comma 10 4 8 3" xfId="6489" xr:uid="{00000000-0005-0000-0000-00009E090000}"/>
    <cellStyle name="Comma 10 4 9" xfId="2349" xr:uid="{00000000-0005-0000-0000-00009F090000}"/>
    <cellStyle name="Comma 10 4 9 2" xfId="2350" xr:uid="{00000000-0005-0000-0000-0000A0090000}"/>
    <cellStyle name="Comma 10 4 9 2 2" xfId="7386" xr:uid="{00000000-0005-0000-0000-0000A1090000}"/>
    <cellStyle name="Comma 10 4 9 3" xfId="6490" xr:uid="{00000000-0005-0000-0000-0000A2090000}"/>
    <cellStyle name="Comma 10 5" xfId="6258" xr:uid="{00000000-0005-0000-0000-0000A3090000}"/>
    <cellStyle name="Comma 10 6" xfId="6259" xr:uid="{00000000-0005-0000-0000-0000A4090000}"/>
    <cellStyle name="Comma 10 7" xfId="6260" xr:uid="{00000000-0005-0000-0000-0000A5090000}"/>
    <cellStyle name="Comma 10 8" xfId="6397" xr:uid="{00000000-0005-0000-0000-0000A6090000}"/>
    <cellStyle name="Comma 10 9" xfId="6261" xr:uid="{00000000-0005-0000-0000-0000A7090000}"/>
    <cellStyle name="Comma 11" xfId="2351" xr:uid="{00000000-0005-0000-0000-0000A8090000}"/>
    <cellStyle name="Comma 11 2" xfId="2352" xr:uid="{00000000-0005-0000-0000-0000A9090000}"/>
    <cellStyle name="Comma 11 2 2" xfId="2353" xr:uid="{00000000-0005-0000-0000-0000AA090000}"/>
    <cellStyle name="Comma 11 2 3" xfId="2354" xr:uid="{00000000-0005-0000-0000-0000AB090000}"/>
    <cellStyle name="Comma 11 2 4" xfId="2355" xr:uid="{00000000-0005-0000-0000-0000AC090000}"/>
    <cellStyle name="Comma 11 2 5" xfId="2356" xr:uid="{00000000-0005-0000-0000-0000AD090000}"/>
    <cellStyle name="Comma 11 2 6" xfId="2357" xr:uid="{00000000-0005-0000-0000-0000AE090000}"/>
    <cellStyle name="Comma 11 2 7" xfId="6262" xr:uid="{00000000-0005-0000-0000-0000AF090000}"/>
    <cellStyle name="Comma 11 3" xfId="2358" xr:uid="{00000000-0005-0000-0000-0000B0090000}"/>
    <cellStyle name="Comma 11 4" xfId="2359" xr:uid="{00000000-0005-0000-0000-0000B1090000}"/>
    <cellStyle name="Comma 11 5" xfId="2360" xr:uid="{00000000-0005-0000-0000-0000B2090000}"/>
    <cellStyle name="Comma 11 6" xfId="2361" xr:uid="{00000000-0005-0000-0000-0000B3090000}"/>
    <cellStyle name="Comma 12" xfId="2362" xr:uid="{00000000-0005-0000-0000-0000B4090000}"/>
    <cellStyle name="Comma 12 2" xfId="2363" xr:uid="{00000000-0005-0000-0000-0000B5090000}"/>
    <cellStyle name="Comma 12 3" xfId="2364" xr:uid="{00000000-0005-0000-0000-0000B6090000}"/>
    <cellStyle name="Comma 12 4" xfId="2365" xr:uid="{00000000-0005-0000-0000-0000B7090000}"/>
    <cellStyle name="Comma 12 5" xfId="2366" xr:uid="{00000000-0005-0000-0000-0000B8090000}"/>
    <cellStyle name="Comma 13" xfId="2367" xr:uid="{00000000-0005-0000-0000-0000B9090000}"/>
    <cellStyle name="Comma 13 2" xfId="2368" xr:uid="{00000000-0005-0000-0000-0000BA090000}"/>
    <cellStyle name="Comma 13 2 2" xfId="6491" xr:uid="{00000000-0005-0000-0000-0000BB090000}"/>
    <cellStyle name="Comma 13 3" xfId="2369" xr:uid="{00000000-0005-0000-0000-0000BC090000}"/>
    <cellStyle name="Comma 13 3 2" xfId="6849" xr:uid="{00000000-0005-0000-0000-0000BD090000}"/>
    <cellStyle name="Comma 13 4" xfId="2370" xr:uid="{00000000-0005-0000-0000-0000BE090000}"/>
    <cellStyle name="Comma 13 4 2" xfId="7387" xr:uid="{00000000-0005-0000-0000-0000BF090000}"/>
    <cellStyle name="Comma 13 5" xfId="2371" xr:uid="{00000000-0005-0000-0000-0000C0090000}"/>
    <cellStyle name="Comma 13 5 2" xfId="7388" xr:uid="{00000000-0005-0000-0000-0000C1090000}"/>
    <cellStyle name="Comma 13 6" xfId="6263" xr:uid="{00000000-0005-0000-0000-0000C2090000}"/>
    <cellStyle name="Comma 13 7" xfId="6264" xr:uid="{00000000-0005-0000-0000-0000C3090000}"/>
    <cellStyle name="Comma 13 8" xfId="6265" xr:uid="{00000000-0005-0000-0000-0000C4090000}"/>
    <cellStyle name="Comma 13 9" xfId="6400" xr:uid="{00000000-0005-0000-0000-0000C5090000}"/>
    <cellStyle name="Comma 14" xfId="2372" xr:uid="{00000000-0005-0000-0000-0000C6090000}"/>
    <cellStyle name="Comma 14 2" xfId="2373" xr:uid="{00000000-0005-0000-0000-0000C7090000}"/>
    <cellStyle name="Comma 14 2 2" xfId="7389" xr:uid="{00000000-0005-0000-0000-0000C8090000}"/>
    <cellStyle name="Comma 14 3" xfId="6401" xr:uid="{00000000-0005-0000-0000-0000C9090000}"/>
    <cellStyle name="Comma 15" xfId="2374" xr:uid="{00000000-0005-0000-0000-0000CA090000}"/>
    <cellStyle name="Comma 15 10" xfId="2375" xr:uid="{00000000-0005-0000-0000-0000CB090000}"/>
    <cellStyle name="Comma 15 10 2" xfId="2376" xr:uid="{00000000-0005-0000-0000-0000CC090000}"/>
    <cellStyle name="Comma 15 10 3" xfId="6824" xr:uid="{00000000-0005-0000-0000-0000CD090000}"/>
    <cellStyle name="Comma 15 11" xfId="2377" xr:uid="{00000000-0005-0000-0000-0000CE090000}"/>
    <cellStyle name="Comma 15 11 2" xfId="2378" xr:uid="{00000000-0005-0000-0000-0000CF090000}"/>
    <cellStyle name="Comma 15 11 3" xfId="6821" xr:uid="{00000000-0005-0000-0000-0000D0090000}"/>
    <cellStyle name="Comma 15 12" xfId="2379" xr:uid="{00000000-0005-0000-0000-0000D1090000}"/>
    <cellStyle name="Comma 15 13" xfId="6457" xr:uid="{00000000-0005-0000-0000-0000D2090000}"/>
    <cellStyle name="Comma 15 2" xfId="2380" xr:uid="{00000000-0005-0000-0000-0000D3090000}"/>
    <cellStyle name="Comma 15 2 2" xfId="2381" xr:uid="{00000000-0005-0000-0000-0000D4090000}"/>
    <cellStyle name="Comma 15 2 3" xfId="6492" xr:uid="{00000000-0005-0000-0000-0000D5090000}"/>
    <cellStyle name="Comma 15 3" xfId="2382" xr:uid="{00000000-0005-0000-0000-0000D6090000}"/>
    <cellStyle name="Comma 15 3 2" xfId="2383" xr:uid="{00000000-0005-0000-0000-0000D7090000}"/>
    <cellStyle name="Comma 15 3 3" xfId="6493" xr:uid="{00000000-0005-0000-0000-0000D8090000}"/>
    <cellStyle name="Comma 15 4" xfId="2384" xr:uid="{00000000-0005-0000-0000-0000D9090000}"/>
    <cellStyle name="Comma 15 4 2" xfId="2385" xr:uid="{00000000-0005-0000-0000-0000DA090000}"/>
    <cellStyle name="Comma 15 4 3" xfId="6494" xr:uid="{00000000-0005-0000-0000-0000DB090000}"/>
    <cellStyle name="Comma 15 5" xfId="2386" xr:uid="{00000000-0005-0000-0000-0000DC090000}"/>
    <cellStyle name="Comma 15 5 2" xfId="2387" xr:uid="{00000000-0005-0000-0000-0000DD090000}"/>
    <cellStyle name="Comma 15 5 3" xfId="6495" xr:uid="{00000000-0005-0000-0000-0000DE090000}"/>
    <cellStyle name="Comma 15 6" xfId="2388" xr:uid="{00000000-0005-0000-0000-0000DF090000}"/>
    <cellStyle name="Comma 15 6 2" xfId="2389" xr:uid="{00000000-0005-0000-0000-0000E0090000}"/>
    <cellStyle name="Comma 15 6 3" xfId="6496" xr:uid="{00000000-0005-0000-0000-0000E1090000}"/>
    <cellStyle name="Comma 15 7" xfId="2390" xr:uid="{00000000-0005-0000-0000-0000E2090000}"/>
    <cellStyle name="Comma 15 7 2" xfId="2391" xr:uid="{00000000-0005-0000-0000-0000E3090000}"/>
    <cellStyle name="Comma 15 7 3" xfId="6497" xr:uid="{00000000-0005-0000-0000-0000E4090000}"/>
    <cellStyle name="Comma 15 8" xfId="2392" xr:uid="{00000000-0005-0000-0000-0000E5090000}"/>
    <cellStyle name="Comma 15 8 2" xfId="2393" xr:uid="{00000000-0005-0000-0000-0000E6090000}"/>
    <cellStyle name="Comma 15 8 3" xfId="6498" xr:uid="{00000000-0005-0000-0000-0000E7090000}"/>
    <cellStyle name="Comma 15 9" xfId="2394" xr:uid="{00000000-0005-0000-0000-0000E8090000}"/>
    <cellStyle name="Comma 15 9 2" xfId="2395" xr:uid="{00000000-0005-0000-0000-0000E9090000}"/>
    <cellStyle name="Comma 15 9 3" xfId="6499" xr:uid="{00000000-0005-0000-0000-0000EA090000}"/>
    <cellStyle name="Comma 16" xfId="2396" xr:uid="{00000000-0005-0000-0000-0000EB090000}"/>
    <cellStyle name="Comma 16 10" xfId="2397" xr:uid="{00000000-0005-0000-0000-0000EC090000}"/>
    <cellStyle name="Comma 16 10 2" xfId="7255" xr:uid="{00000000-0005-0000-0000-0000ED090000}"/>
    <cellStyle name="Comma 16 11" xfId="2398" xr:uid="{00000000-0005-0000-0000-0000EE090000}"/>
    <cellStyle name="Comma 16 12" xfId="6458" xr:uid="{00000000-0005-0000-0000-0000EF090000}"/>
    <cellStyle name="Comma 16 2" xfId="2399" xr:uid="{00000000-0005-0000-0000-0000F0090000}"/>
    <cellStyle name="Comma 16 2 2" xfId="2400" xr:uid="{00000000-0005-0000-0000-0000F1090000}"/>
    <cellStyle name="Comma 16 2 2 2" xfId="2401" xr:uid="{00000000-0005-0000-0000-0000F2090000}"/>
    <cellStyle name="Comma 16 2 2 3" xfId="6477" xr:uid="{00000000-0005-0000-0000-0000F3090000}"/>
    <cellStyle name="Comma 16 2 3" xfId="2402" xr:uid="{00000000-0005-0000-0000-0000F4090000}"/>
    <cellStyle name="Comma 16 2 3 2" xfId="7256" xr:uid="{00000000-0005-0000-0000-0000F5090000}"/>
    <cellStyle name="Comma 16 2 4" xfId="2403" xr:uid="{00000000-0005-0000-0000-0000F6090000}"/>
    <cellStyle name="Comma 16 2 5" xfId="6461" xr:uid="{00000000-0005-0000-0000-0000F7090000}"/>
    <cellStyle name="Comma 16 3" xfId="2404" xr:uid="{00000000-0005-0000-0000-0000F8090000}"/>
    <cellStyle name="Comma 16 3 2" xfId="2405" xr:uid="{00000000-0005-0000-0000-0000F9090000}"/>
    <cellStyle name="Comma 16 3 3" xfId="6902" xr:uid="{00000000-0005-0000-0000-0000FA090000}"/>
    <cellStyle name="Comma 16 4" xfId="2406" xr:uid="{00000000-0005-0000-0000-0000FB090000}"/>
    <cellStyle name="Comma 16 4 2" xfId="2407" xr:uid="{00000000-0005-0000-0000-0000FC090000}"/>
    <cellStyle name="Comma 16 4 3" xfId="6931" xr:uid="{00000000-0005-0000-0000-0000FD090000}"/>
    <cellStyle name="Comma 16 5" xfId="2408" xr:uid="{00000000-0005-0000-0000-0000FE090000}"/>
    <cellStyle name="Comma 16 5 2" xfId="2409" xr:uid="{00000000-0005-0000-0000-0000FF090000}"/>
    <cellStyle name="Comma 16 5 3" xfId="6469" xr:uid="{00000000-0005-0000-0000-0000000A0000}"/>
    <cellStyle name="Comma 16 6" xfId="2410" xr:uid="{00000000-0005-0000-0000-0000010A0000}"/>
    <cellStyle name="Comma 16 6 2" xfId="2411" xr:uid="{00000000-0005-0000-0000-0000020A0000}"/>
    <cellStyle name="Comma 16 6 3" xfId="6939" xr:uid="{00000000-0005-0000-0000-0000030A0000}"/>
    <cellStyle name="Comma 16 7" xfId="2412" xr:uid="{00000000-0005-0000-0000-0000040A0000}"/>
    <cellStyle name="Comma 16 7 2" xfId="2413" xr:uid="{00000000-0005-0000-0000-0000050A0000}"/>
    <cellStyle name="Comma 16 7 3" xfId="6909" xr:uid="{00000000-0005-0000-0000-0000060A0000}"/>
    <cellStyle name="Comma 16 8" xfId="2414" xr:uid="{00000000-0005-0000-0000-0000070A0000}"/>
    <cellStyle name="Comma 16 8 2" xfId="2415" xr:uid="{00000000-0005-0000-0000-0000080A0000}"/>
    <cellStyle name="Comma 16 8 3" xfId="6924" xr:uid="{00000000-0005-0000-0000-0000090A0000}"/>
    <cellStyle name="Comma 16 9" xfId="2416" xr:uid="{00000000-0005-0000-0000-00000A0A0000}"/>
    <cellStyle name="Comma 16 9 2" xfId="2417" xr:uid="{00000000-0005-0000-0000-00000B0A0000}"/>
    <cellStyle name="Comma 16 9 3" xfId="6948" xr:uid="{00000000-0005-0000-0000-00000C0A0000}"/>
    <cellStyle name="Comma 17" xfId="2418" xr:uid="{00000000-0005-0000-0000-00000D0A0000}"/>
    <cellStyle name="Comma 17 2" xfId="6266" xr:uid="{00000000-0005-0000-0000-00000E0A0000}"/>
    <cellStyle name="Comma 18" xfId="2419" xr:uid="{00000000-0005-0000-0000-00000F0A0000}"/>
    <cellStyle name="Comma 19" xfId="6383" xr:uid="{00000000-0005-0000-0000-0000100A0000}"/>
    <cellStyle name="Comma 2" xfId="6" xr:uid="{00000000-0005-0000-0000-0000110A0000}"/>
    <cellStyle name="Comma 2 10" xfId="2420" xr:uid="{00000000-0005-0000-0000-0000120A0000}"/>
    <cellStyle name="Comma 2 10 2" xfId="2421" xr:uid="{00000000-0005-0000-0000-0000130A0000}"/>
    <cellStyle name="Comma 2 10 2 2" xfId="6502" xr:uid="{00000000-0005-0000-0000-0000140A0000}"/>
    <cellStyle name="Comma 2 10 3" xfId="2422" xr:uid="{00000000-0005-0000-0000-0000150A0000}"/>
    <cellStyle name="Comma 2 10 3 2" xfId="6857" xr:uid="{00000000-0005-0000-0000-0000160A0000}"/>
    <cellStyle name="Comma 2 10 4" xfId="2423" xr:uid="{00000000-0005-0000-0000-0000170A0000}"/>
    <cellStyle name="Comma 2 10 4 2" xfId="7390" xr:uid="{00000000-0005-0000-0000-0000180A0000}"/>
    <cellStyle name="Comma 2 10 5" xfId="2424" xr:uid="{00000000-0005-0000-0000-0000190A0000}"/>
    <cellStyle name="Comma 2 10 5 2" xfId="7391" xr:uid="{00000000-0005-0000-0000-00001A0A0000}"/>
    <cellStyle name="Comma 2 10 6" xfId="6501" xr:uid="{00000000-0005-0000-0000-00001B0A0000}"/>
    <cellStyle name="Comma 2 11" xfId="2425" xr:uid="{00000000-0005-0000-0000-00001C0A0000}"/>
    <cellStyle name="Comma 2 11 2" xfId="2426" xr:uid="{00000000-0005-0000-0000-00001D0A0000}"/>
    <cellStyle name="Comma 2 11 2 2" xfId="6504" xr:uid="{00000000-0005-0000-0000-00001E0A0000}"/>
    <cellStyle name="Comma 2 11 3" xfId="2427" xr:uid="{00000000-0005-0000-0000-00001F0A0000}"/>
    <cellStyle name="Comma 2 11 3 2" xfId="6858" xr:uid="{00000000-0005-0000-0000-0000200A0000}"/>
    <cellStyle name="Comma 2 11 4" xfId="2428" xr:uid="{00000000-0005-0000-0000-0000210A0000}"/>
    <cellStyle name="Comma 2 11 4 2" xfId="7392" xr:uid="{00000000-0005-0000-0000-0000220A0000}"/>
    <cellStyle name="Comma 2 11 5" xfId="2429" xr:uid="{00000000-0005-0000-0000-0000230A0000}"/>
    <cellStyle name="Comma 2 11 5 2" xfId="7393" xr:uid="{00000000-0005-0000-0000-0000240A0000}"/>
    <cellStyle name="Comma 2 11 6" xfId="6503" xr:uid="{00000000-0005-0000-0000-0000250A0000}"/>
    <cellStyle name="Comma 2 12" xfId="2430" xr:uid="{00000000-0005-0000-0000-0000260A0000}"/>
    <cellStyle name="Comma 2 12 2" xfId="2431" xr:uid="{00000000-0005-0000-0000-0000270A0000}"/>
    <cellStyle name="Comma 2 12 2 2" xfId="6506" xr:uid="{00000000-0005-0000-0000-0000280A0000}"/>
    <cellStyle name="Comma 2 12 3" xfId="2432" xr:uid="{00000000-0005-0000-0000-0000290A0000}"/>
    <cellStyle name="Comma 2 12 3 2" xfId="6859" xr:uid="{00000000-0005-0000-0000-00002A0A0000}"/>
    <cellStyle name="Comma 2 12 4" xfId="2433" xr:uid="{00000000-0005-0000-0000-00002B0A0000}"/>
    <cellStyle name="Comma 2 12 4 2" xfId="7394" xr:uid="{00000000-0005-0000-0000-00002C0A0000}"/>
    <cellStyle name="Comma 2 12 5" xfId="2434" xr:uid="{00000000-0005-0000-0000-00002D0A0000}"/>
    <cellStyle name="Comma 2 12 5 2" xfId="7395" xr:uid="{00000000-0005-0000-0000-00002E0A0000}"/>
    <cellStyle name="Comma 2 12 6" xfId="6505" xr:uid="{00000000-0005-0000-0000-00002F0A0000}"/>
    <cellStyle name="Comma 2 13" xfId="2435" xr:uid="{00000000-0005-0000-0000-0000300A0000}"/>
    <cellStyle name="Comma 2 13 2" xfId="2436" xr:uid="{00000000-0005-0000-0000-0000310A0000}"/>
    <cellStyle name="Comma 2 13 2 2" xfId="6508" xr:uid="{00000000-0005-0000-0000-0000320A0000}"/>
    <cellStyle name="Comma 2 13 3" xfId="2437" xr:uid="{00000000-0005-0000-0000-0000330A0000}"/>
    <cellStyle name="Comma 2 13 3 2" xfId="6860" xr:uid="{00000000-0005-0000-0000-0000340A0000}"/>
    <cellStyle name="Comma 2 13 4" xfId="2438" xr:uid="{00000000-0005-0000-0000-0000350A0000}"/>
    <cellStyle name="Comma 2 13 4 2" xfId="7396" xr:uid="{00000000-0005-0000-0000-0000360A0000}"/>
    <cellStyle name="Comma 2 13 5" xfId="2439" xr:uid="{00000000-0005-0000-0000-0000370A0000}"/>
    <cellStyle name="Comma 2 13 5 2" xfId="7397" xr:uid="{00000000-0005-0000-0000-0000380A0000}"/>
    <cellStyle name="Comma 2 13 6" xfId="6507" xr:uid="{00000000-0005-0000-0000-0000390A0000}"/>
    <cellStyle name="Comma 2 14" xfId="2440" xr:uid="{00000000-0005-0000-0000-00003A0A0000}"/>
    <cellStyle name="Comma 2 14 2" xfId="2441" xr:uid="{00000000-0005-0000-0000-00003B0A0000}"/>
    <cellStyle name="Comma 2 14 2 2" xfId="6510" xr:uid="{00000000-0005-0000-0000-00003C0A0000}"/>
    <cellStyle name="Comma 2 14 3" xfId="2442" xr:uid="{00000000-0005-0000-0000-00003D0A0000}"/>
    <cellStyle name="Comma 2 14 3 2" xfId="6861" xr:uid="{00000000-0005-0000-0000-00003E0A0000}"/>
    <cellStyle name="Comma 2 14 4" xfId="2443" xr:uid="{00000000-0005-0000-0000-00003F0A0000}"/>
    <cellStyle name="Comma 2 14 4 2" xfId="7398" xr:uid="{00000000-0005-0000-0000-0000400A0000}"/>
    <cellStyle name="Comma 2 14 5" xfId="2444" xr:uid="{00000000-0005-0000-0000-0000410A0000}"/>
    <cellStyle name="Comma 2 14 5 2" xfId="7399" xr:uid="{00000000-0005-0000-0000-0000420A0000}"/>
    <cellStyle name="Comma 2 14 6" xfId="6509" xr:uid="{00000000-0005-0000-0000-0000430A0000}"/>
    <cellStyle name="Comma 2 15" xfId="2445" xr:uid="{00000000-0005-0000-0000-0000440A0000}"/>
    <cellStyle name="Comma 2 15 2" xfId="2446" xr:uid="{00000000-0005-0000-0000-0000450A0000}"/>
    <cellStyle name="Comma 2 15 2 2" xfId="6512" xr:uid="{00000000-0005-0000-0000-0000460A0000}"/>
    <cellStyle name="Comma 2 15 3" xfId="2447" xr:uid="{00000000-0005-0000-0000-0000470A0000}"/>
    <cellStyle name="Comma 2 15 3 2" xfId="6862" xr:uid="{00000000-0005-0000-0000-0000480A0000}"/>
    <cellStyle name="Comma 2 15 4" xfId="2448" xr:uid="{00000000-0005-0000-0000-0000490A0000}"/>
    <cellStyle name="Comma 2 15 4 2" xfId="7400" xr:uid="{00000000-0005-0000-0000-00004A0A0000}"/>
    <cellStyle name="Comma 2 15 5" xfId="2449" xr:uid="{00000000-0005-0000-0000-00004B0A0000}"/>
    <cellStyle name="Comma 2 15 5 2" xfId="7401" xr:uid="{00000000-0005-0000-0000-00004C0A0000}"/>
    <cellStyle name="Comma 2 15 6" xfId="6511" xr:uid="{00000000-0005-0000-0000-00004D0A0000}"/>
    <cellStyle name="Comma 2 16" xfId="2450" xr:uid="{00000000-0005-0000-0000-00004E0A0000}"/>
    <cellStyle name="Comma 2 16 2" xfId="2451" xr:uid="{00000000-0005-0000-0000-00004F0A0000}"/>
    <cellStyle name="Comma 2 16 2 2" xfId="6514" xr:uid="{00000000-0005-0000-0000-0000500A0000}"/>
    <cellStyle name="Comma 2 16 3" xfId="2452" xr:uid="{00000000-0005-0000-0000-0000510A0000}"/>
    <cellStyle name="Comma 2 16 3 2" xfId="6863" xr:uid="{00000000-0005-0000-0000-0000520A0000}"/>
    <cellStyle name="Comma 2 16 4" xfId="2453" xr:uid="{00000000-0005-0000-0000-0000530A0000}"/>
    <cellStyle name="Comma 2 16 4 2" xfId="7402" xr:uid="{00000000-0005-0000-0000-0000540A0000}"/>
    <cellStyle name="Comma 2 16 5" xfId="2454" xr:uid="{00000000-0005-0000-0000-0000550A0000}"/>
    <cellStyle name="Comma 2 16 5 2" xfId="7403" xr:uid="{00000000-0005-0000-0000-0000560A0000}"/>
    <cellStyle name="Comma 2 16 6" xfId="6513" xr:uid="{00000000-0005-0000-0000-0000570A0000}"/>
    <cellStyle name="Comma 2 17" xfId="2455" xr:uid="{00000000-0005-0000-0000-0000580A0000}"/>
    <cellStyle name="Comma 2 17 2" xfId="2456" xr:uid="{00000000-0005-0000-0000-0000590A0000}"/>
    <cellStyle name="Comma 2 17 2 2" xfId="6516" xr:uid="{00000000-0005-0000-0000-00005A0A0000}"/>
    <cellStyle name="Comma 2 17 3" xfId="2457" xr:uid="{00000000-0005-0000-0000-00005B0A0000}"/>
    <cellStyle name="Comma 2 17 3 2" xfId="6864" xr:uid="{00000000-0005-0000-0000-00005C0A0000}"/>
    <cellStyle name="Comma 2 17 4" xfId="2458" xr:uid="{00000000-0005-0000-0000-00005D0A0000}"/>
    <cellStyle name="Comma 2 17 4 2" xfId="7404" xr:uid="{00000000-0005-0000-0000-00005E0A0000}"/>
    <cellStyle name="Comma 2 17 5" xfId="2459" xr:uid="{00000000-0005-0000-0000-00005F0A0000}"/>
    <cellStyle name="Comma 2 17 5 2" xfId="7405" xr:uid="{00000000-0005-0000-0000-0000600A0000}"/>
    <cellStyle name="Comma 2 17 6" xfId="6515" xr:uid="{00000000-0005-0000-0000-0000610A0000}"/>
    <cellStyle name="Comma 2 18" xfId="2460" xr:uid="{00000000-0005-0000-0000-0000620A0000}"/>
    <cellStyle name="Comma 2 18 2" xfId="2461" xr:uid="{00000000-0005-0000-0000-0000630A0000}"/>
    <cellStyle name="Comma 2 18 2 2" xfId="6518" xr:uid="{00000000-0005-0000-0000-0000640A0000}"/>
    <cellStyle name="Comma 2 18 3" xfId="2462" xr:uid="{00000000-0005-0000-0000-0000650A0000}"/>
    <cellStyle name="Comma 2 18 3 2" xfId="6865" xr:uid="{00000000-0005-0000-0000-0000660A0000}"/>
    <cellStyle name="Comma 2 18 4" xfId="2463" xr:uid="{00000000-0005-0000-0000-0000670A0000}"/>
    <cellStyle name="Comma 2 18 4 2" xfId="7406" xr:uid="{00000000-0005-0000-0000-0000680A0000}"/>
    <cellStyle name="Comma 2 18 5" xfId="2464" xr:uid="{00000000-0005-0000-0000-0000690A0000}"/>
    <cellStyle name="Comma 2 18 5 2" xfId="7407" xr:uid="{00000000-0005-0000-0000-00006A0A0000}"/>
    <cellStyle name="Comma 2 18 6" xfId="6517" xr:uid="{00000000-0005-0000-0000-00006B0A0000}"/>
    <cellStyle name="Comma 2 19" xfId="2465" xr:uid="{00000000-0005-0000-0000-00006C0A0000}"/>
    <cellStyle name="Comma 2 19 2" xfId="2466" xr:uid="{00000000-0005-0000-0000-00006D0A0000}"/>
    <cellStyle name="Comma 2 19 2 2" xfId="6520" xr:uid="{00000000-0005-0000-0000-00006E0A0000}"/>
    <cellStyle name="Comma 2 19 3" xfId="2467" xr:uid="{00000000-0005-0000-0000-00006F0A0000}"/>
    <cellStyle name="Comma 2 19 3 2" xfId="6866" xr:uid="{00000000-0005-0000-0000-0000700A0000}"/>
    <cellStyle name="Comma 2 19 4" xfId="6267" xr:uid="{00000000-0005-0000-0000-0000710A0000}"/>
    <cellStyle name="Comma 2 19 5" xfId="6519" xr:uid="{00000000-0005-0000-0000-0000720A0000}"/>
    <cellStyle name="Comma 2 2" xfId="2468" xr:uid="{00000000-0005-0000-0000-0000730A0000}"/>
    <cellStyle name="Comma 2 2 10" xfId="2469" xr:uid="{00000000-0005-0000-0000-0000740A0000}"/>
    <cellStyle name="Comma 2 2 10 2" xfId="2470" xr:uid="{00000000-0005-0000-0000-0000750A0000}"/>
    <cellStyle name="Comma 2 2 10 3" xfId="6522" xr:uid="{00000000-0005-0000-0000-0000760A0000}"/>
    <cellStyle name="Comma 2 2 11" xfId="2471" xr:uid="{00000000-0005-0000-0000-0000770A0000}"/>
    <cellStyle name="Comma 2 2 11 2" xfId="2472" xr:uid="{00000000-0005-0000-0000-0000780A0000}"/>
    <cellStyle name="Comma 2 2 11 3" xfId="6523" xr:uid="{00000000-0005-0000-0000-0000790A0000}"/>
    <cellStyle name="Comma 2 2 12" xfId="2473" xr:uid="{00000000-0005-0000-0000-00007A0A0000}"/>
    <cellStyle name="Comma 2 2 12 2" xfId="2474" xr:uid="{00000000-0005-0000-0000-00007B0A0000}"/>
    <cellStyle name="Comma 2 2 12 3" xfId="6524" xr:uid="{00000000-0005-0000-0000-00007C0A0000}"/>
    <cellStyle name="Comma 2 2 13" xfId="2475" xr:uid="{00000000-0005-0000-0000-00007D0A0000}"/>
    <cellStyle name="Comma 2 2 13 2" xfId="2476" xr:uid="{00000000-0005-0000-0000-00007E0A0000}"/>
    <cellStyle name="Comma 2 2 13 3" xfId="6525" xr:uid="{00000000-0005-0000-0000-00007F0A0000}"/>
    <cellStyle name="Comma 2 2 14" xfId="2477" xr:uid="{00000000-0005-0000-0000-0000800A0000}"/>
    <cellStyle name="Comma 2 2 14 2" xfId="2478" xr:uid="{00000000-0005-0000-0000-0000810A0000}"/>
    <cellStyle name="Comma 2 2 14 3" xfId="6526" xr:uid="{00000000-0005-0000-0000-0000820A0000}"/>
    <cellStyle name="Comma 2 2 15" xfId="2479" xr:uid="{00000000-0005-0000-0000-0000830A0000}"/>
    <cellStyle name="Comma 2 2 15 2" xfId="2480" xr:uid="{00000000-0005-0000-0000-0000840A0000}"/>
    <cellStyle name="Comma 2 2 15 3" xfId="6527" xr:uid="{00000000-0005-0000-0000-0000850A0000}"/>
    <cellStyle name="Comma 2 2 16" xfId="2481" xr:uid="{00000000-0005-0000-0000-0000860A0000}"/>
    <cellStyle name="Comma 2 2 16 2" xfId="2482" xr:uid="{00000000-0005-0000-0000-0000870A0000}"/>
    <cellStyle name="Comma 2 2 16 3" xfId="6528" xr:uid="{00000000-0005-0000-0000-0000880A0000}"/>
    <cellStyle name="Comma 2 2 17" xfId="2483" xr:uid="{00000000-0005-0000-0000-0000890A0000}"/>
    <cellStyle name="Comma 2 2 17 2" xfId="2484" xr:uid="{00000000-0005-0000-0000-00008A0A0000}"/>
    <cellStyle name="Comma 2 2 17 3" xfId="6529" xr:uid="{00000000-0005-0000-0000-00008B0A0000}"/>
    <cellStyle name="Comma 2 2 18" xfId="2485" xr:uid="{00000000-0005-0000-0000-00008C0A0000}"/>
    <cellStyle name="Comma 2 2 18 2" xfId="2486" xr:uid="{00000000-0005-0000-0000-00008D0A0000}"/>
    <cellStyle name="Comma 2 2 18 2 2" xfId="6531" xr:uid="{00000000-0005-0000-0000-00008E0A0000}"/>
    <cellStyle name="Comma 2 2 18 3" xfId="2487" xr:uid="{00000000-0005-0000-0000-00008F0A0000}"/>
    <cellStyle name="Comma 2 2 18 3 2" xfId="6868" xr:uid="{00000000-0005-0000-0000-0000900A0000}"/>
    <cellStyle name="Comma 2 2 18 4" xfId="6530" xr:uid="{00000000-0005-0000-0000-0000910A0000}"/>
    <cellStyle name="Comma 2 2 19" xfId="2488" xr:uid="{00000000-0005-0000-0000-0000920A0000}"/>
    <cellStyle name="Comma 2 2 19 10" xfId="2489" xr:uid="{00000000-0005-0000-0000-0000930A0000}"/>
    <cellStyle name="Comma 2 2 19 11" xfId="2490" xr:uid="{00000000-0005-0000-0000-0000940A0000}"/>
    <cellStyle name="Comma 2 2 19 12" xfId="2491" xr:uid="{00000000-0005-0000-0000-0000950A0000}"/>
    <cellStyle name="Comma 2 2 19 13" xfId="2492" xr:uid="{00000000-0005-0000-0000-0000960A0000}"/>
    <cellStyle name="Comma 2 2 19 14" xfId="2493" xr:uid="{00000000-0005-0000-0000-0000970A0000}"/>
    <cellStyle name="Comma 2 2 19 14 2" xfId="7408" xr:uid="{00000000-0005-0000-0000-0000980A0000}"/>
    <cellStyle name="Comma 2 2 19 15" xfId="6826" xr:uid="{00000000-0005-0000-0000-0000990A0000}"/>
    <cellStyle name="Comma 2 2 19 2" xfId="2494" xr:uid="{00000000-0005-0000-0000-00009A0A0000}"/>
    <cellStyle name="Comma 2 2 19 2 10" xfId="2495" xr:uid="{00000000-0005-0000-0000-00009B0A0000}"/>
    <cellStyle name="Comma 2 2 19 2 10 2" xfId="7409" xr:uid="{00000000-0005-0000-0000-00009C0A0000}"/>
    <cellStyle name="Comma 2 2 19 2 11" xfId="2496" xr:uid="{00000000-0005-0000-0000-00009D0A0000}"/>
    <cellStyle name="Comma 2 2 19 2 11 2" xfId="7410" xr:uid="{00000000-0005-0000-0000-00009E0A0000}"/>
    <cellStyle name="Comma 2 2 19 2 12" xfId="2497" xr:uid="{00000000-0005-0000-0000-00009F0A0000}"/>
    <cellStyle name="Comma 2 2 19 2 12 2" xfId="7411" xr:uid="{00000000-0005-0000-0000-0000A00A0000}"/>
    <cellStyle name="Comma 2 2 19 2 13" xfId="2498" xr:uid="{00000000-0005-0000-0000-0000A10A0000}"/>
    <cellStyle name="Comma 2 2 19 2 13 2" xfId="7412" xr:uid="{00000000-0005-0000-0000-0000A20A0000}"/>
    <cellStyle name="Comma 2 2 19 2 14" xfId="2499" xr:uid="{00000000-0005-0000-0000-0000A30A0000}"/>
    <cellStyle name="Comma 2 2 19 2 15" xfId="6845" xr:uid="{00000000-0005-0000-0000-0000A40A0000}"/>
    <cellStyle name="Comma 2 2 19 2 2" xfId="2500" xr:uid="{00000000-0005-0000-0000-0000A50A0000}"/>
    <cellStyle name="Comma 2 2 19 2 2 2" xfId="2501" xr:uid="{00000000-0005-0000-0000-0000A60A0000}"/>
    <cellStyle name="Comma 2 2 19 2 2 2 2" xfId="7413" xr:uid="{00000000-0005-0000-0000-0000A70A0000}"/>
    <cellStyle name="Comma 2 2 19 2 2 3" xfId="6890" xr:uid="{00000000-0005-0000-0000-0000A80A0000}"/>
    <cellStyle name="Comma 2 2 19 2 3" xfId="2502" xr:uid="{00000000-0005-0000-0000-0000A90A0000}"/>
    <cellStyle name="Comma 2 2 19 2 3 2" xfId="7414" xr:uid="{00000000-0005-0000-0000-0000AA0A0000}"/>
    <cellStyle name="Comma 2 2 19 2 4" xfId="2503" xr:uid="{00000000-0005-0000-0000-0000AB0A0000}"/>
    <cellStyle name="Comma 2 2 19 2 4 2" xfId="7415" xr:uid="{00000000-0005-0000-0000-0000AC0A0000}"/>
    <cellStyle name="Comma 2 2 19 2 5" xfId="2504" xr:uid="{00000000-0005-0000-0000-0000AD0A0000}"/>
    <cellStyle name="Comma 2 2 19 2 5 2" xfId="7416" xr:uid="{00000000-0005-0000-0000-0000AE0A0000}"/>
    <cellStyle name="Comma 2 2 19 2 6" xfId="2505" xr:uid="{00000000-0005-0000-0000-0000AF0A0000}"/>
    <cellStyle name="Comma 2 2 19 2 6 2" xfId="7417" xr:uid="{00000000-0005-0000-0000-0000B00A0000}"/>
    <cellStyle name="Comma 2 2 19 2 7" xfId="2506" xr:uid="{00000000-0005-0000-0000-0000B10A0000}"/>
    <cellStyle name="Comma 2 2 19 2 7 2" xfId="7418" xr:uid="{00000000-0005-0000-0000-0000B20A0000}"/>
    <cellStyle name="Comma 2 2 19 2 8" xfId="2507" xr:uid="{00000000-0005-0000-0000-0000B30A0000}"/>
    <cellStyle name="Comma 2 2 19 2 8 2" xfId="7419" xr:uid="{00000000-0005-0000-0000-0000B40A0000}"/>
    <cellStyle name="Comma 2 2 19 2 9" xfId="2508" xr:uid="{00000000-0005-0000-0000-0000B50A0000}"/>
    <cellStyle name="Comma 2 2 19 2 9 2" xfId="7420" xr:uid="{00000000-0005-0000-0000-0000B60A0000}"/>
    <cellStyle name="Comma 2 2 19 3" xfId="2509" xr:uid="{00000000-0005-0000-0000-0000B70A0000}"/>
    <cellStyle name="Comma 2 2 19 4" xfId="2510" xr:uid="{00000000-0005-0000-0000-0000B80A0000}"/>
    <cellStyle name="Comma 2 2 19 5" xfId="2511" xr:uid="{00000000-0005-0000-0000-0000B90A0000}"/>
    <cellStyle name="Comma 2 2 19 6" xfId="2512" xr:uid="{00000000-0005-0000-0000-0000BA0A0000}"/>
    <cellStyle name="Comma 2 2 19 7" xfId="2513" xr:uid="{00000000-0005-0000-0000-0000BB0A0000}"/>
    <cellStyle name="Comma 2 2 19 8" xfId="2514" xr:uid="{00000000-0005-0000-0000-0000BC0A0000}"/>
    <cellStyle name="Comma 2 2 19 9" xfId="2515" xr:uid="{00000000-0005-0000-0000-0000BD0A0000}"/>
    <cellStyle name="Comma 2 2 2" xfId="2516" xr:uid="{00000000-0005-0000-0000-0000BE0A0000}"/>
    <cellStyle name="Comma 2 2 2 10" xfId="2517" xr:uid="{00000000-0005-0000-0000-0000BF0A0000}"/>
    <cellStyle name="Comma 2 2 2 10 2" xfId="2518" xr:uid="{00000000-0005-0000-0000-0000C00A0000}"/>
    <cellStyle name="Comma 2 2 2 10 2 2" xfId="7422" xr:uid="{00000000-0005-0000-0000-0000C10A0000}"/>
    <cellStyle name="Comma 2 2 2 10 3" xfId="6533" xr:uid="{00000000-0005-0000-0000-0000C20A0000}"/>
    <cellStyle name="Comma 2 2 2 11" xfId="2519" xr:uid="{00000000-0005-0000-0000-0000C30A0000}"/>
    <cellStyle name="Comma 2 2 2 11 2" xfId="2520" xr:uid="{00000000-0005-0000-0000-0000C40A0000}"/>
    <cellStyle name="Comma 2 2 2 11 2 2" xfId="7423" xr:uid="{00000000-0005-0000-0000-0000C50A0000}"/>
    <cellStyle name="Comma 2 2 2 11 3" xfId="6534" xr:uid="{00000000-0005-0000-0000-0000C60A0000}"/>
    <cellStyle name="Comma 2 2 2 12" xfId="2521" xr:uid="{00000000-0005-0000-0000-0000C70A0000}"/>
    <cellStyle name="Comma 2 2 2 12 2" xfId="2522" xr:uid="{00000000-0005-0000-0000-0000C80A0000}"/>
    <cellStyle name="Comma 2 2 2 12 2 2" xfId="7424" xr:uid="{00000000-0005-0000-0000-0000C90A0000}"/>
    <cellStyle name="Comma 2 2 2 12 3" xfId="6535" xr:uid="{00000000-0005-0000-0000-0000CA0A0000}"/>
    <cellStyle name="Comma 2 2 2 13" xfId="2523" xr:uid="{00000000-0005-0000-0000-0000CB0A0000}"/>
    <cellStyle name="Comma 2 2 2 13 2" xfId="2524" xr:uid="{00000000-0005-0000-0000-0000CC0A0000}"/>
    <cellStyle name="Comma 2 2 2 13 2 2" xfId="7425" xr:uid="{00000000-0005-0000-0000-0000CD0A0000}"/>
    <cellStyle name="Comma 2 2 2 13 3" xfId="6536" xr:uid="{00000000-0005-0000-0000-0000CE0A0000}"/>
    <cellStyle name="Comma 2 2 2 14" xfId="2525" xr:uid="{00000000-0005-0000-0000-0000CF0A0000}"/>
    <cellStyle name="Comma 2 2 2 14 2" xfId="2526" xr:uid="{00000000-0005-0000-0000-0000D00A0000}"/>
    <cellStyle name="Comma 2 2 2 14 2 2" xfId="7426" xr:uid="{00000000-0005-0000-0000-0000D10A0000}"/>
    <cellStyle name="Comma 2 2 2 14 3" xfId="6537" xr:uid="{00000000-0005-0000-0000-0000D20A0000}"/>
    <cellStyle name="Comma 2 2 2 15" xfId="2527" xr:uid="{00000000-0005-0000-0000-0000D30A0000}"/>
    <cellStyle name="Comma 2 2 2 15 2" xfId="2528" xr:uid="{00000000-0005-0000-0000-0000D40A0000}"/>
    <cellStyle name="Comma 2 2 2 15 2 2" xfId="7427" xr:uid="{00000000-0005-0000-0000-0000D50A0000}"/>
    <cellStyle name="Comma 2 2 2 15 3" xfId="6538" xr:uid="{00000000-0005-0000-0000-0000D60A0000}"/>
    <cellStyle name="Comma 2 2 2 16" xfId="2529" xr:uid="{00000000-0005-0000-0000-0000D70A0000}"/>
    <cellStyle name="Comma 2 2 2 16 2" xfId="2530" xr:uid="{00000000-0005-0000-0000-0000D80A0000}"/>
    <cellStyle name="Comma 2 2 2 16 2 2" xfId="7428" xr:uid="{00000000-0005-0000-0000-0000D90A0000}"/>
    <cellStyle name="Comma 2 2 2 16 3" xfId="6539" xr:uid="{00000000-0005-0000-0000-0000DA0A0000}"/>
    <cellStyle name="Comma 2 2 2 17" xfId="2531" xr:uid="{00000000-0005-0000-0000-0000DB0A0000}"/>
    <cellStyle name="Comma 2 2 2 17 2" xfId="2532" xr:uid="{00000000-0005-0000-0000-0000DC0A0000}"/>
    <cellStyle name="Comma 2 2 2 17 2 2" xfId="7429" xr:uid="{00000000-0005-0000-0000-0000DD0A0000}"/>
    <cellStyle name="Comma 2 2 2 17 3" xfId="6540" xr:uid="{00000000-0005-0000-0000-0000DE0A0000}"/>
    <cellStyle name="Comma 2 2 2 18" xfId="2533" xr:uid="{00000000-0005-0000-0000-0000DF0A0000}"/>
    <cellStyle name="Comma 2 2 2 18 10" xfId="2534" xr:uid="{00000000-0005-0000-0000-0000E00A0000}"/>
    <cellStyle name="Comma 2 2 2 18 10 2" xfId="7430" xr:uid="{00000000-0005-0000-0000-0000E10A0000}"/>
    <cellStyle name="Comma 2 2 2 18 11" xfId="2535" xr:uid="{00000000-0005-0000-0000-0000E20A0000}"/>
    <cellStyle name="Comma 2 2 2 18 11 2" xfId="7431" xr:uid="{00000000-0005-0000-0000-0000E30A0000}"/>
    <cellStyle name="Comma 2 2 2 18 12" xfId="2536" xr:uid="{00000000-0005-0000-0000-0000E40A0000}"/>
    <cellStyle name="Comma 2 2 2 18 12 2" xfId="7432" xr:uid="{00000000-0005-0000-0000-0000E50A0000}"/>
    <cellStyle name="Comma 2 2 2 18 13" xfId="2537" xr:uid="{00000000-0005-0000-0000-0000E60A0000}"/>
    <cellStyle name="Comma 2 2 2 18 13 2" xfId="7433" xr:uid="{00000000-0005-0000-0000-0000E70A0000}"/>
    <cellStyle name="Comma 2 2 2 18 14" xfId="2538" xr:uid="{00000000-0005-0000-0000-0000E80A0000}"/>
    <cellStyle name="Comma 2 2 2 18 15" xfId="6827" xr:uid="{00000000-0005-0000-0000-0000E90A0000}"/>
    <cellStyle name="Comma 2 2 2 18 2" xfId="2539" xr:uid="{00000000-0005-0000-0000-0000EA0A0000}"/>
    <cellStyle name="Comma 2 2 2 18 2 10" xfId="2540" xr:uid="{00000000-0005-0000-0000-0000EB0A0000}"/>
    <cellStyle name="Comma 2 2 2 18 2 11" xfId="2541" xr:uid="{00000000-0005-0000-0000-0000EC0A0000}"/>
    <cellStyle name="Comma 2 2 2 18 2 12" xfId="2542" xr:uid="{00000000-0005-0000-0000-0000ED0A0000}"/>
    <cellStyle name="Comma 2 2 2 18 2 13" xfId="2543" xr:uid="{00000000-0005-0000-0000-0000EE0A0000}"/>
    <cellStyle name="Comma 2 2 2 18 2 14" xfId="2544" xr:uid="{00000000-0005-0000-0000-0000EF0A0000}"/>
    <cellStyle name="Comma 2 2 2 18 2 14 2" xfId="7434" xr:uid="{00000000-0005-0000-0000-0000F00A0000}"/>
    <cellStyle name="Comma 2 2 2 18 2 15" xfId="6846" xr:uid="{00000000-0005-0000-0000-0000F10A0000}"/>
    <cellStyle name="Comma 2 2 2 18 2 2" xfId="2545" xr:uid="{00000000-0005-0000-0000-0000F20A0000}"/>
    <cellStyle name="Comma 2 2 2 18 2 2 2" xfId="2546" xr:uid="{00000000-0005-0000-0000-0000F30A0000}"/>
    <cellStyle name="Comma 2 2 2 18 2 2 3" xfId="6891" xr:uid="{00000000-0005-0000-0000-0000F40A0000}"/>
    <cellStyle name="Comma 2 2 2 18 2 3" xfId="2547" xr:uid="{00000000-0005-0000-0000-0000F50A0000}"/>
    <cellStyle name="Comma 2 2 2 18 2 4" xfId="2548" xr:uid="{00000000-0005-0000-0000-0000F60A0000}"/>
    <cellStyle name="Comma 2 2 2 18 2 5" xfId="2549" xr:uid="{00000000-0005-0000-0000-0000F70A0000}"/>
    <cellStyle name="Comma 2 2 2 18 2 6" xfId="2550" xr:uid="{00000000-0005-0000-0000-0000F80A0000}"/>
    <cellStyle name="Comma 2 2 2 18 2 7" xfId="2551" xr:uid="{00000000-0005-0000-0000-0000F90A0000}"/>
    <cellStyle name="Comma 2 2 2 18 2 8" xfId="2552" xr:uid="{00000000-0005-0000-0000-0000FA0A0000}"/>
    <cellStyle name="Comma 2 2 2 18 2 9" xfId="2553" xr:uid="{00000000-0005-0000-0000-0000FB0A0000}"/>
    <cellStyle name="Comma 2 2 2 18 3" xfId="2554" xr:uid="{00000000-0005-0000-0000-0000FC0A0000}"/>
    <cellStyle name="Comma 2 2 2 18 3 2" xfId="7435" xr:uid="{00000000-0005-0000-0000-0000FD0A0000}"/>
    <cellStyle name="Comma 2 2 2 18 4" xfId="2555" xr:uid="{00000000-0005-0000-0000-0000FE0A0000}"/>
    <cellStyle name="Comma 2 2 2 18 4 2" xfId="7436" xr:uid="{00000000-0005-0000-0000-0000FF0A0000}"/>
    <cellStyle name="Comma 2 2 2 18 5" xfId="2556" xr:uid="{00000000-0005-0000-0000-0000000B0000}"/>
    <cellStyle name="Comma 2 2 2 18 5 2" xfId="7437" xr:uid="{00000000-0005-0000-0000-0000010B0000}"/>
    <cellStyle name="Comma 2 2 2 18 6" xfId="2557" xr:uid="{00000000-0005-0000-0000-0000020B0000}"/>
    <cellStyle name="Comma 2 2 2 18 6 2" xfId="7438" xr:uid="{00000000-0005-0000-0000-0000030B0000}"/>
    <cellStyle name="Comma 2 2 2 18 7" xfId="2558" xr:uid="{00000000-0005-0000-0000-0000040B0000}"/>
    <cellStyle name="Comma 2 2 2 18 7 2" xfId="7439" xr:uid="{00000000-0005-0000-0000-0000050B0000}"/>
    <cellStyle name="Comma 2 2 2 18 8" xfId="2559" xr:uid="{00000000-0005-0000-0000-0000060B0000}"/>
    <cellStyle name="Comma 2 2 2 18 8 2" xfId="7440" xr:uid="{00000000-0005-0000-0000-0000070B0000}"/>
    <cellStyle name="Comma 2 2 2 18 9" xfId="2560" xr:uid="{00000000-0005-0000-0000-0000080B0000}"/>
    <cellStyle name="Comma 2 2 2 18 9 2" xfId="7441" xr:uid="{00000000-0005-0000-0000-0000090B0000}"/>
    <cellStyle name="Comma 2 2 2 19" xfId="2561" xr:uid="{00000000-0005-0000-0000-00000A0B0000}"/>
    <cellStyle name="Comma 2 2 2 19 2" xfId="2562" xr:uid="{00000000-0005-0000-0000-00000B0B0000}"/>
    <cellStyle name="Comma 2 2 2 19 3" xfId="6818" xr:uid="{00000000-0005-0000-0000-00000C0B0000}"/>
    <cellStyle name="Comma 2 2 2 2" xfId="2563" xr:uid="{00000000-0005-0000-0000-00000D0B0000}"/>
    <cellStyle name="Comma 2 2 2 2 10" xfId="2564" xr:uid="{00000000-0005-0000-0000-00000E0B0000}"/>
    <cellStyle name="Comma 2 2 2 2 10 2" xfId="7442" xr:uid="{00000000-0005-0000-0000-00000F0B0000}"/>
    <cellStyle name="Comma 2 2 2 2 11" xfId="2565" xr:uid="{00000000-0005-0000-0000-0000100B0000}"/>
    <cellStyle name="Comma 2 2 2 2 11 2" xfId="7443" xr:uid="{00000000-0005-0000-0000-0000110B0000}"/>
    <cellStyle name="Comma 2 2 2 2 12" xfId="2566" xr:uid="{00000000-0005-0000-0000-0000120B0000}"/>
    <cellStyle name="Comma 2 2 2 2 12 2" xfId="7444" xr:uid="{00000000-0005-0000-0000-0000130B0000}"/>
    <cellStyle name="Comma 2 2 2 2 13" xfId="2567" xr:uid="{00000000-0005-0000-0000-0000140B0000}"/>
    <cellStyle name="Comma 2 2 2 2 13 2" xfId="7445" xr:uid="{00000000-0005-0000-0000-0000150B0000}"/>
    <cellStyle name="Comma 2 2 2 2 14" xfId="2568" xr:uid="{00000000-0005-0000-0000-0000160B0000}"/>
    <cellStyle name="Comma 2 2 2 2 14 2" xfId="7446" xr:uid="{00000000-0005-0000-0000-0000170B0000}"/>
    <cellStyle name="Comma 2 2 2 2 15" xfId="2569" xr:uid="{00000000-0005-0000-0000-0000180B0000}"/>
    <cellStyle name="Comma 2 2 2 2 15 2" xfId="7447" xr:uid="{00000000-0005-0000-0000-0000190B0000}"/>
    <cellStyle name="Comma 2 2 2 2 16" xfId="2570" xr:uid="{00000000-0005-0000-0000-00001A0B0000}"/>
    <cellStyle name="Comma 2 2 2 2 17" xfId="6393" xr:uid="{00000000-0005-0000-0000-00001B0B0000}"/>
    <cellStyle name="Comma 2 2 2 2 2" xfId="2571" xr:uid="{00000000-0005-0000-0000-00001C0B0000}"/>
    <cellStyle name="Comma 2 2 2 2 2 10" xfId="2572" xr:uid="{00000000-0005-0000-0000-00001D0B0000}"/>
    <cellStyle name="Comma 2 2 2 2 2 11" xfId="2573" xr:uid="{00000000-0005-0000-0000-00001E0B0000}"/>
    <cellStyle name="Comma 2 2 2 2 2 12" xfId="2574" xr:uid="{00000000-0005-0000-0000-00001F0B0000}"/>
    <cellStyle name="Comma 2 2 2 2 2 13" xfId="2575" xr:uid="{00000000-0005-0000-0000-0000200B0000}"/>
    <cellStyle name="Comma 2 2 2 2 2 14" xfId="2576" xr:uid="{00000000-0005-0000-0000-0000210B0000}"/>
    <cellStyle name="Comma 2 2 2 2 2 14 2" xfId="7448" xr:uid="{00000000-0005-0000-0000-0000220B0000}"/>
    <cellStyle name="Comma 2 2 2 2 2 15" xfId="6532" xr:uid="{00000000-0005-0000-0000-0000230B0000}"/>
    <cellStyle name="Comma 2 2 2 2 2 2" xfId="2577" xr:uid="{00000000-0005-0000-0000-0000240B0000}"/>
    <cellStyle name="Comma 2 2 2 2 2 2 10" xfId="2578" xr:uid="{00000000-0005-0000-0000-0000250B0000}"/>
    <cellStyle name="Comma 2 2 2 2 2 2 10 2" xfId="7449" xr:uid="{00000000-0005-0000-0000-0000260B0000}"/>
    <cellStyle name="Comma 2 2 2 2 2 2 11" xfId="2579" xr:uid="{00000000-0005-0000-0000-0000270B0000}"/>
    <cellStyle name="Comma 2 2 2 2 2 2 11 2" xfId="7450" xr:uid="{00000000-0005-0000-0000-0000280B0000}"/>
    <cellStyle name="Comma 2 2 2 2 2 2 12" xfId="2580" xr:uid="{00000000-0005-0000-0000-0000290B0000}"/>
    <cellStyle name="Comma 2 2 2 2 2 2 12 2" xfId="7451" xr:uid="{00000000-0005-0000-0000-00002A0B0000}"/>
    <cellStyle name="Comma 2 2 2 2 2 2 13" xfId="2581" xr:uid="{00000000-0005-0000-0000-00002B0B0000}"/>
    <cellStyle name="Comma 2 2 2 2 2 2 13 2" xfId="7452" xr:uid="{00000000-0005-0000-0000-00002C0B0000}"/>
    <cellStyle name="Comma 2 2 2 2 2 2 14" xfId="2582" xr:uid="{00000000-0005-0000-0000-00002D0B0000}"/>
    <cellStyle name="Comma 2 2 2 2 2 2 15" xfId="6541" xr:uid="{00000000-0005-0000-0000-00002E0B0000}"/>
    <cellStyle name="Comma 2 2 2 2 2 2 2" xfId="2583" xr:uid="{00000000-0005-0000-0000-00002F0B0000}"/>
    <cellStyle name="Comma 2 2 2 2 2 2 2 2" xfId="2584" xr:uid="{00000000-0005-0000-0000-0000300B0000}"/>
    <cellStyle name="Comma 2 2 2 2 2 2 2 2 2" xfId="2585" xr:uid="{00000000-0005-0000-0000-0000310B0000}"/>
    <cellStyle name="Comma 2 2 2 2 2 2 2 2 2 2" xfId="7454" xr:uid="{00000000-0005-0000-0000-0000320B0000}"/>
    <cellStyle name="Comma 2 2 2 2 2 2 2 2 3" xfId="6870" xr:uid="{00000000-0005-0000-0000-0000330B0000}"/>
    <cellStyle name="Comma 2 2 2 2 2 2 2 3" xfId="2586" xr:uid="{00000000-0005-0000-0000-0000340B0000}"/>
    <cellStyle name="Comma 2 2 2 2 2 2 2 3 2" xfId="7453" xr:uid="{00000000-0005-0000-0000-0000350B0000}"/>
    <cellStyle name="Comma 2 2 2 2 2 2 2 4" xfId="6869" xr:uid="{00000000-0005-0000-0000-0000360B0000}"/>
    <cellStyle name="Comma 2 2 2 2 2 2 3" xfId="2587" xr:uid="{00000000-0005-0000-0000-0000370B0000}"/>
    <cellStyle name="Comma 2 2 2 2 2 2 3 2" xfId="7455" xr:uid="{00000000-0005-0000-0000-0000380B0000}"/>
    <cellStyle name="Comma 2 2 2 2 2 2 4" xfId="2588" xr:uid="{00000000-0005-0000-0000-0000390B0000}"/>
    <cellStyle name="Comma 2 2 2 2 2 2 4 2" xfId="7456" xr:uid="{00000000-0005-0000-0000-00003A0B0000}"/>
    <cellStyle name="Comma 2 2 2 2 2 2 5" xfId="2589" xr:uid="{00000000-0005-0000-0000-00003B0B0000}"/>
    <cellStyle name="Comma 2 2 2 2 2 2 5 2" xfId="7457" xr:uid="{00000000-0005-0000-0000-00003C0B0000}"/>
    <cellStyle name="Comma 2 2 2 2 2 2 6" xfId="2590" xr:uid="{00000000-0005-0000-0000-00003D0B0000}"/>
    <cellStyle name="Comma 2 2 2 2 2 2 6 2" xfId="7458" xr:uid="{00000000-0005-0000-0000-00003E0B0000}"/>
    <cellStyle name="Comma 2 2 2 2 2 2 7" xfId="2591" xr:uid="{00000000-0005-0000-0000-00003F0B0000}"/>
    <cellStyle name="Comma 2 2 2 2 2 2 7 2" xfId="7459" xr:uid="{00000000-0005-0000-0000-0000400B0000}"/>
    <cellStyle name="Comma 2 2 2 2 2 2 8" xfId="2592" xr:uid="{00000000-0005-0000-0000-0000410B0000}"/>
    <cellStyle name="Comma 2 2 2 2 2 2 8 2" xfId="7460" xr:uid="{00000000-0005-0000-0000-0000420B0000}"/>
    <cellStyle name="Comma 2 2 2 2 2 2 9" xfId="2593" xr:uid="{00000000-0005-0000-0000-0000430B0000}"/>
    <cellStyle name="Comma 2 2 2 2 2 2 9 2" xfId="7461" xr:uid="{00000000-0005-0000-0000-0000440B0000}"/>
    <cellStyle name="Comma 2 2 2 2 2 3" xfId="2594" xr:uid="{00000000-0005-0000-0000-0000450B0000}"/>
    <cellStyle name="Comma 2 2 2 2 2 4" xfId="2595" xr:uid="{00000000-0005-0000-0000-0000460B0000}"/>
    <cellStyle name="Comma 2 2 2 2 2 5" xfId="2596" xr:uid="{00000000-0005-0000-0000-0000470B0000}"/>
    <cellStyle name="Comma 2 2 2 2 2 6" xfId="2597" xr:uid="{00000000-0005-0000-0000-0000480B0000}"/>
    <cellStyle name="Comma 2 2 2 2 2 7" xfId="2598" xr:uid="{00000000-0005-0000-0000-0000490B0000}"/>
    <cellStyle name="Comma 2 2 2 2 2 8" xfId="2599" xr:uid="{00000000-0005-0000-0000-00004A0B0000}"/>
    <cellStyle name="Comma 2 2 2 2 2 9" xfId="2600" xr:uid="{00000000-0005-0000-0000-00004B0B0000}"/>
    <cellStyle name="Comma 2 2 2 2 3" xfId="2601" xr:uid="{00000000-0005-0000-0000-00004C0B0000}"/>
    <cellStyle name="Comma 2 2 2 2 3 2" xfId="2602" xr:uid="{00000000-0005-0000-0000-00004D0B0000}"/>
    <cellStyle name="Comma 2 2 2 2 3 2 2" xfId="7462" xr:uid="{00000000-0005-0000-0000-00004E0B0000}"/>
    <cellStyle name="Comma 2 2 2 2 3 3" xfId="6828" xr:uid="{00000000-0005-0000-0000-00004F0B0000}"/>
    <cellStyle name="Comma 2 2 2 2 4" xfId="2603" xr:uid="{00000000-0005-0000-0000-0000500B0000}"/>
    <cellStyle name="Comma 2 2 2 2 4 2" xfId="2604" xr:uid="{00000000-0005-0000-0000-0000510B0000}"/>
    <cellStyle name="Comma 2 2 2 2 4 2 2" xfId="7463" xr:uid="{00000000-0005-0000-0000-0000520B0000}"/>
    <cellStyle name="Comma 2 2 2 2 4 3" xfId="6817" xr:uid="{00000000-0005-0000-0000-0000530B0000}"/>
    <cellStyle name="Comma 2 2 2 2 5" xfId="2605" xr:uid="{00000000-0005-0000-0000-0000540B0000}"/>
    <cellStyle name="Comma 2 2 2 2 5 2" xfId="7464" xr:uid="{00000000-0005-0000-0000-0000550B0000}"/>
    <cellStyle name="Comma 2 2 2 2 6" xfId="2606" xr:uid="{00000000-0005-0000-0000-0000560B0000}"/>
    <cellStyle name="Comma 2 2 2 2 6 2" xfId="7465" xr:uid="{00000000-0005-0000-0000-0000570B0000}"/>
    <cellStyle name="Comma 2 2 2 2 7" xfId="2607" xr:uid="{00000000-0005-0000-0000-0000580B0000}"/>
    <cellStyle name="Comma 2 2 2 2 7 2" xfId="7466" xr:uid="{00000000-0005-0000-0000-0000590B0000}"/>
    <cellStyle name="Comma 2 2 2 2 8" xfId="2608" xr:uid="{00000000-0005-0000-0000-00005A0B0000}"/>
    <cellStyle name="Comma 2 2 2 2 8 2" xfId="7467" xr:uid="{00000000-0005-0000-0000-00005B0B0000}"/>
    <cellStyle name="Comma 2 2 2 2 9" xfId="2609" xr:uid="{00000000-0005-0000-0000-00005C0B0000}"/>
    <cellStyle name="Comma 2 2 2 2 9 2" xfId="7468" xr:uid="{00000000-0005-0000-0000-00005D0B0000}"/>
    <cellStyle name="Comma 2 2 2 20" xfId="2610" xr:uid="{00000000-0005-0000-0000-00005E0B0000}"/>
    <cellStyle name="Comma 2 2 2 21" xfId="2611" xr:uid="{00000000-0005-0000-0000-00005F0B0000}"/>
    <cellStyle name="Comma 2 2 2 22" xfId="2612" xr:uid="{00000000-0005-0000-0000-0000600B0000}"/>
    <cellStyle name="Comma 2 2 2 23" xfId="2613" xr:uid="{00000000-0005-0000-0000-0000610B0000}"/>
    <cellStyle name="Comma 2 2 2 24" xfId="2614" xr:uid="{00000000-0005-0000-0000-0000620B0000}"/>
    <cellStyle name="Comma 2 2 2 25" xfId="2615" xr:uid="{00000000-0005-0000-0000-0000630B0000}"/>
    <cellStyle name="Comma 2 2 2 26" xfId="2616" xr:uid="{00000000-0005-0000-0000-0000640B0000}"/>
    <cellStyle name="Comma 2 2 2 27" xfId="2617" xr:uid="{00000000-0005-0000-0000-0000650B0000}"/>
    <cellStyle name="Comma 2 2 2 28" xfId="2618" xr:uid="{00000000-0005-0000-0000-0000660B0000}"/>
    <cellStyle name="Comma 2 2 2 29" xfId="2619" xr:uid="{00000000-0005-0000-0000-0000670B0000}"/>
    <cellStyle name="Comma 2 2 2 3" xfId="2620" xr:uid="{00000000-0005-0000-0000-0000680B0000}"/>
    <cellStyle name="Comma 2 2 2 3 2" xfId="2621" xr:uid="{00000000-0005-0000-0000-0000690B0000}"/>
    <cellStyle name="Comma 2 2 2 3 2 2" xfId="7469" xr:uid="{00000000-0005-0000-0000-00006A0B0000}"/>
    <cellStyle name="Comma 2 2 2 3 3" xfId="6542" xr:uid="{00000000-0005-0000-0000-00006B0B0000}"/>
    <cellStyle name="Comma 2 2 2 30" xfId="2622" xr:uid="{00000000-0005-0000-0000-00006C0B0000}"/>
    <cellStyle name="Comma 2 2 2 31" xfId="2623" xr:uid="{00000000-0005-0000-0000-00006D0B0000}"/>
    <cellStyle name="Comma 2 2 2 31 2" xfId="7421" xr:uid="{00000000-0005-0000-0000-00006E0B0000}"/>
    <cellStyle name="Comma 2 2 2 32" xfId="6392" xr:uid="{00000000-0005-0000-0000-00006F0B0000}"/>
    <cellStyle name="Comma 2 2 2 4" xfId="2624" xr:uid="{00000000-0005-0000-0000-0000700B0000}"/>
    <cellStyle name="Comma 2 2 2 4 2" xfId="2625" xr:uid="{00000000-0005-0000-0000-0000710B0000}"/>
    <cellStyle name="Comma 2 2 2 4 2 2" xfId="7470" xr:uid="{00000000-0005-0000-0000-0000720B0000}"/>
    <cellStyle name="Comma 2 2 2 4 3" xfId="6543" xr:uid="{00000000-0005-0000-0000-0000730B0000}"/>
    <cellStyle name="Comma 2 2 2 5" xfId="2626" xr:uid="{00000000-0005-0000-0000-0000740B0000}"/>
    <cellStyle name="Comma 2 2 2 5 2" xfId="2627" xr:uid="{00000000-0005-0000-0000-0000750B0000}"/>
    <cellStyle name="Comma 2 2 2 5 2 2" xfId="7471" xr:uid="{00000000-0005-0000-0000-0000760B0000}"/>
    <cellStyle name="Comma 2 2 2 5 3" xfId="6544" xr:uid="{00000000-0005-0000-0000-0000770B0000}"/>
    <cellStyle name="Comma 2 2 2 6" xfId="2628" xr:uid="{00000000-0005-0000-0000-0000780B0000}"/>
    <cellStyle name="Comma 2 2 2 6 2" xfId="2629" xr:uid="{00000000-0005-0000-0000-0000790B0000}"/>
    <cellStyle name="Comma 2 2 2 6 2 2" xfId="7472" xr:uid="{00000000-0005-0000-0000-00007A0B0000}"/>
    <cellStyle name="Comma 2 2 2 6 3" xfId="6545" xr:uid="{00000000-0005-0000-0000-00007B0B0000}"/>
    <cellStyle name="Comma 2 2 2 7" xfId="2630" xr:uid="{00000000-0005-0000-0000-00007C0B0000}"/>
    <cellStyle name="Comma 2 2 2 7 2" xfId="2631" xr:uid="{00000000-0005-0000-0000-00007D0B0000}"/>
    <cellStyle name="Comma 2 2 2 7 2 2" xfId="7473" xr:uid="{00000000-0005-0000-0000-00007E0B0000}"/>
    <cellStyle name="Comma 2 2 2 7 3" xfId="6546" xr:uid="{00000000-0005-0000-0000-00007F0B0000}"/>
    <cellStyle name="Comma 2 2 2 8" xfId="2632" xr:uid="{00000000-0005-0000-0000-0000800B0000}"/>
    <cellStyle name="Comma 2 2 2 8 2" xfId="2633" xr:uid="{00000000-0005-0000-0000-0000810B0000}"/>
    <cellStyle name="Comma 2 2 2 8 2 2" xfId="7474" xr:uid="{00000000-0005-0000-0000-0000820B0000}"/>
    <cellStyle name="Comma 2 2 2 8 3" xfId="6547" xr:uid="{00000000-0005-0000-0000-0000830B0000}"/>
    <cellStyle name="Comma 2 2 2 9" xfId="2634" xr:uid="{00000000-0005-0000-0000-0000840B0000}"/>
    <cellStyle name="Comma 2 2 2 9 2" xfId="2635" xr:uid="{00000000-0005-0000-0000-0000850B0000}"/>
    <cellStyle name="Comma 2 2 2 9 2 2" xfId="7475" xr:uid="{00000000-0005-0000-0000-0000860B0000}"/>
    <cellStyle name="Comma 2 2 2 9 3" xfId="6548" xr:uid="{00000000-0005-0000-0000-0000870B0000}"/>
    <cellStyle name="Comma 2 2 20" xfId="2636" xr:uid="{00000000-0005-0000-0000-0000880B0000}"/>
    <cellStyle name="Comma 2 2 20 2" xfId="2637" xr:uid="{00000000-0005-0000-0000-0000890B0000}"/>
    <cellStyle name="Comma 2 2 20 2 2" xfId="7476" xr:uid="{00000000-0005-0000-0000-00008A0B0000}"/>
    <cellStyle name="Comma 2 2 20 3" xfId="6819" xr:uid="{00000000-0005-0000-0000-00008B0B0000}"/>
    <cellStyle name="Comma 2 2 21" xfId="2638" xr:uid="{00000000-0005-0000-0000-00008C0B0000}"/>
    <cellStyle name="Comma 2 2 21 2" xfId="7477" xr:uid="{00000000-0005-0000-0000-00008D0B0000}"/>
    <cellStyle name="Comma 2 2 22" xfId="2639" xr:uid="{00000000-0005-0000-0000-00008E0B0000}"/>
    <cellStyle name="Comma 2 2 22 2" xfId="7478" xr:uid="{00000000-0005-0000-0000-00008F0B0000}"/>
    <cellStyle name="Comma 2 2 23" xfId="2640" xr:uid="{00000000-0005-0000-0000-0000900B0000}"/>
    <cellStyle name="Comma 2 2 23 2" xfId="7479" xr:uid="{00000000-0005-0000-0000-0000910B0000}"/>
    <cellStyle name="Comma 2 2 24" xfId="2641" xr:uid="{00000000-0005-0000-0000-0000920B0000}"/>
    <cellStyle name="Comma 2 2 24 2" xfId="7480" xr:uid="{00000000-0005-0000-0000-0000930B0000}"/>
    <cellStyle name="Comma 2 2 25" xfId="2642" xr:uid="{00000000-0005-0000-0000-0000940B0000}"/>
    <cellStyle name="Comma 2 2 25 2" xfId="7481" xr:uid="{00000000-0005-0000-0000-0000950B0000}"/>
    <cellStyle name="Comma 2 2 26" xfId="2643" xr:uid="{00000000-0005-0000-0000-0000960B0000}"/>
    <cellStyle name="Comma 2 2 26 2" xfId="7482" xr:uid="{00000000-0005-0000-0000-0000970B0000}"/>
    <cellStyle name="Comma 2 2 27" xfId="2644" xr:uid="{00000000-0005-0000-0000-0000980B0000}"/>
    <cellStyle name="Comma 2 2 27 2" xfId="7483" xr:uid="{00000000-0005-0000-0000-0000990B0000}"/>
    <cellStyle name="Comma 2 2 28" xfId="2645" xr:uid="{00000000-0005-0000-0000-00009A0B0000}"/>
    <cellStyle name="Comma 2 2 28 2" xfId="7484" xr:uid="{00000000-0005-0000-0000-00009B0B0000}"/>
    <cellStyle name="Comma 2 2 29" xfId="2646" xr:uid="{00000000-0005-0000-0000-00009C0B0000}"/>
    <cellStyle name="Comma 2 2 29 2" xfId="7485" xr:uid="{00000000-0005-0000-0000-00009D0B0000}"/>
    <cellStyle name="Comma 2 2 3" xfId="2647" xr:uid="{00000000-0005-0000-0000-00009E0B0000}"/>
    <cellStyle name="Comma 2 2 3 10" xfId="2648" xr:uid="{00000000-0005-0000-0000-00009F0B0000}"/>
    <cellStyle name="Comma 2 2 3 11" xfId="2649" xr:uid="{00000000-0005-0000-0000-0000A00B0000}"/>
    <cellStyle name="Comma 2 2 3 12" xfId="2650" xr:uid="{00000000-0005-0000-0000-0000A10B0000}"/>
    <cellStyle name="Comma 2 2 3 13" xfId="2651" xr:uid="{00000000-0005-0000-0000-0000A20B0000}"/>
    <cellStyle name="Comma 2 2 3 14" xfId="2652" xr:uid="{00000000-0005-0000-0000-0000A30B0000}"/>
    <cellStyle name="Comma 2 2 3 15" xfId="2653" xr:uid="{00000000-0005-0000-0000-0000A40B0000}"/>
    <cellStyle name="Comma 2 2 3 16" xfId="2654" xr:uid="{00000000-0005-0000-0000-0000A50B0000}"/>
    <cellStyle name="Comma 2 2 3 16 2" xfId="7486" xr:uid="{00000000-0005-0000-0000-0000A60B0000}"/>
    <cellStyle name="Comma 2 2 3 17" xfId="6521" xr:uid="{00000000-0005-0000-0000-0000A70B0000}"/>
    <cellStyle name="Comma 2 2 3 2" xfId="2655" xr:uid="{00000000-0005-0000-0000-0000A80B0000}"/>
    <cellStyle name="Comma 2 2 3 2 10" xfId="2656" xr:uid="{00000000-0005-0000-0000-0000A90B0000}"/>
    <cellStyle name="Comma 2 2 3 2 10 2" xfId="7487" xr:uid="{00000000-0005-0000-0000-0000AA0B0000}"/>
    <cellStyle name="Comma 2 2 3 2 11" xfId="2657" xr:uid="{00000000-0005-0000-0000-0000AB0B0000}"/>
    <cellStyle name="Comma 2 2 3 2 11 2" xfId="7488" xr:uid="{00000000-0005-0000-0000-0000AC0B0000}"/>
    <cellStyle name="Comma 2 2 3 2 12" xfId="2658" xr:uid="{00000000-0005-0000-0000-0000AD0B0000}"/>
    <cellStyle name="Comma 2 2 3 2 12 2" xfId="7489" xr:uid="{00000000-0005-0000-0000-0000AE0B0000}"/>
    <cellStyle name="Comma 2 2 3 2 13" xfId="2659" xr:uid="{00000000-0005-0000-0000-0000AF0B0000}"/>
    <cellStyle name="Comma 2 2 3 2 13 2" xfId="7490" xr:uid="{00000000-0005-0000-0000-0000B00B0000}"/>
    <cellStyle name="Comma 2 2 3 2 14" xfId="2660" xr:uid="{00000000-0005-0000-0000-0000B10B0000}"/>
    <cellStyle name="Comma 2 2 3 2 15" xfId="6549" xr:uid="{00000000-0005-0000-0000-0000B20B0000}"/>
    <cellStyle name="Comma 2 2 3 2 2" xfId="2661" xr:uid="{00000000-0005-0000-0000-0000B30B0000}"/>
    <cellStyle name="Comma 2 2 3 2 2 10" xfId="2662" xr:uid="{00000000-0005-0000-0000-0000B40B0000}"/>
    <cellStyle name="Comma 2 2 3 2 2 11" xfId="2663" xr:uid="{00000000-0005-0000-0000-0000B50B0000}"/>
    <cellStyle name="Comma 2 2 3 2 2 12" xfId="2664" xr:uid="{00000000-0005-0000-0000-0000B60B0000}"/>
    <cellStyle name="Comma 2 2 3 2 2 13" xfId="2665" xr:uid="{00000000-0005-0000-0000-0000B70B0000}"/>
    <cellStyle name="Comma 2 2 3 2 2 14" xfId="2666" xr:uid="{00000000-0005-0000-0000-0000B80B0000}"/>
    <cellStyle name="Comma 2 2 3 2 2 14 2" xfId="7491" xr:uid="{00000000-0005-0000-0000-0000B90B0000}"/>
    <cellStyle name="Comma 2 2 3 2 2 15" xfId="6867" xr:uid="{00000000-0005-0000-0000-0000BA0B0000}"/>
    <cellStyle name="Comma 2 2 3 2 2 2" xfId="2667" xr:uid="{00000000-0005-0000-0000-0000BB0B0000}"/>
    <cellStyle name="Comma 2 2 3 2 2 2 2" xfId="2668" xr:uid="{00000000-0005-0000-0000-0000BC0B0000}"/>
    <cellStyle name="Comma 2 2 3 2 2 2 3" xfId="6871" xr:uid="{00000000-0005-0000-0000-0000BD0B0000}"/>
    <cellStyle name="Comma 2 2 3 2 2 3" xfId="2669" xr:uid="{00000000-0005-0000-0000-0000BE0B0000}"/>
    <cellStyle name="Comma 2 2 3 2 2 4" xfId="2670" xr:uid="{00000000-0005-0000-0000-0000BF0B0000}"/>
    <cellStyle name="Comma 2 2 3 2 2 5" xfId="2671" xr:uid="{00000000-0005-0000-0000-0000C00B0000}"/>
    <cellStyle name="Comma 2 2 3 2 2 6" xfId="2672" xr:uid="{00000000-0005-0000-0000-0000C10B0000}"/>
    <cellStyle name="Comma 2 2 3 2 2 7" xfId="2673" xr:uid="{00000000-0005-0000-0000-0000C20B0000}"/>
    <cellStyle name="Comma 2 2 3 2 2 8" xfId="2674" xr:uid="{00000000-0005-0000-0000-0000C30B0000}"/>
    <cellStyle name="Comma 2 2 3 2 2 9" xfId="2675" xr:uid="{00000000-0005-0000-0000-0000C40B0000}"/>
    <cellStyle name="Comma 2 2 3 2 3" xfId="2676" xr:uid="{00000000-0005-0000-0000-0000C50B0000}"/>
    <cellStyle name="Comma 2 2 3 2 3 2" xfId="7492" xr:uid="{00000000-0005-0000-0000-0000C60B0000}"/>
    <cellStyle name="Comma 2 2 3 2 4" xfId="2677" xr:uid="{00000000-0005-0000-0000-0000C70B0000}"/>
    <cellStyle name="Comma 2 2 3 2 4 2" xfId="7493" xr:uid="{00000000-0005-0000-0000-0000C80B0000}"/>
    <cellStyle name="Comma 2 2 3 2 5" xfId="2678" xr:uid="{00000000-0005-0000-0000-0000C90B0000}"/>
    <cellStyle name="Comma 2 2 3 2 5 2" xfId="7494" xr:uid="{00000000-0005-0000-0000-0000CA0B0000}"/>
    <cellStyle name="Comma 2 2 3 2 6" xfId="2679" xr:uid="{00000000-0005-0000-0000-0000CB0B0000}"/>
    <cellStyle name="Comma 2 2 3 2 6 2" xfId="7495" xr:uid="{00000000-0005-0000-0000-0000CC0B0000}"/>
    <cellStyle name="Comma 2 2 3 2 7" xfId="2680" xr:uid="{00000000-0005-0000-0000-0000CD0B0000}"/>
    <cellStyle name="Comma 2 2 3 2 7 2" xfId="7496" xr:uid="{00000000-0005-0000-0000-0000CE0B0000}"/>
    <cellStyle name="Comma 2 2 3 2 8" xfId="2681" xr:uid="{00000000-0005-0000-0000-0000CF0B0000}"/>
    <cellStyle name="Comma 2 2 3 2 8 2" xfId="7497" xr:uid="{00000000-0005-0000-0000-0000D00B0000}"/>
    <cellStyle name="Comma 2 2 3 2 9" xfId="2682" xr:uid="{00000000-0005-0000-0000-0000D10B0000}"/>
    <cellStyle name="Comma 2 2 3 2 9 2" xfId="7498" xr:uid="{00000000-0005-0000-0000-0000D20B0000}"/>
    <cellStyle name="Comma 2 2 3 3" xfId="2683" xr:uid="{00000000-0005-0000-0000-0000D30B0000}"/>
    <cellStyle name="Comma 2 2 3 3 2" xfId="2684" xr:uid="{00000000-0005-0000-0000-0000D40B0000}"/>
    <cellStyle name="Comma 2 2 3 3 3" xfId="6829" xr:uid="{00000000-0005-0000-0000-0000D50B0000}"/>
    <cellStyle name="Comma 2 2 3 4" xfId="2685" xr:uid="{00000000-0005-0000-0000-0000D60B0000}"/>
    <cellStyle name="Comma 2 2 3 4 2" xfId="2686" xr:uid="{00000000-0005-0000-0000-0000D70B0000}"/>
    <cellStyle name="Comma 2 2 3 4 3" xfId="6816" xr:uid="{00000000-0005-0000-0000-0000D80B0000}"/>
    <cellStyle name="Comma 2 2 3 5" xfId="2687" xr:uid="{00000000-0005-0000-0000-0000D90B0000}"/>
    <cellStyle name="Comma 2 2 3 6" xfId="2688" xr:uid="{00000000-0005-0000-0000-0000DA0B0000}"/>
    <cellStyle name="Comma 2 2 3 7" xfId="2689" xr:uid="{00000000-0005-0000-0000-0000DB0B0000}"/>
    <cellStyle name="Comma 2 2 3 8" xfId="2690" xr:uid="{00000000-0005-0000-0000-0000DC0B0000}"/>
    <cellStyle name="Comma 2 2 3 9" xfId="2691" xr:uid="{00000000-0005-0000-0000-0000DD0B0000}"/>
    <cellStyle name="Comma 2 2 30" xfId="2692" xr:uid="{00000000-0005-0000-0000-0000DE0B0000}"/>
    <cellStyle name="Comma 2 2 30 2" xfId="7499" xr:uid="{00000000-0005-0000-0000-0000DF0B0000}"/>
    <cellStyle name="Comma 2 2 31" xfId="2693" xr:uid="{00000000-0005-0000-0000-0000E00B0000}"/>
    <cellStyle name="Comma 2 2 31 2" xfId="7500" xr:uid="{00000000-0005-0000-0000-0000E10B0000}"/>
    <cellStyle name="Comma 2 2 32" xfId="2694" xr:uid="{00000000-0005-0000-0000-0000E20B0000}"/>
    <cellStyle name="Comma 2 2 33" xfId="6268" xr:uid="{00000000-0005-0000-0000-0000E30B0000}"/>
    <cellStyle name="Comma 2 2 34" xfId="6269" xr:uid="{00000000-0005-0000-0000-0000E40B0000}"/>
    <cellStyle name="Comma 2 2 35" xfId="6389" xr:uid="{00000000-0005-0000-0000-0000E50B0000}"/>
    <cellStyle name="Comma 2 2 4" xfId="2695" xr:uid="{00000000-0005-0000-0000-0000E60B0000}"/>
    <cellStyle name="Comma 2 2 4 2" xfId="2696" xr:uid="{00000000-0005-0000-0000-0000E70B0000}"/>
    <cellStyle name="Comma 2 2 4 3" xfId="6550" xr:uid="{00000000-0005-0000-0000-0000E80B0000}"/>
    <cellStyle name="Comma 2 2 5" xfId="2697" xr:uid="{00000000-0005-0000-0000-0000E90B0000}"/>
    <cellStyle name="Comma 2 2 5 2" xfId="2698" xr:uid="{00000000-0005-0000-0000-0000EA0B0000}"/>
    <cellStyle name="Comma 2 2 5 3" xfId="6551" xr:uid="{00000000-0005-0000-0000-0000EB0B0000}"/>
    <cellStyle name="Comma 2 2 6" xfId="2699" xr:uid="{00000000-0005-0000-0000-0000EC0B0000}"/>
    <cellStyle name="Comma 2 2 6 2" xfId="2700" xr:uid="{00000000-0005-0000-0000-0000ED0B0000}"/>
    <cellStyle name="Comma 2 2 6 3" xfId="6552" xr:uid="{00000000-0005-0000-0000-0000EE0B0000}"/>
    <cellStyle name="Comma 2 2 7" xfId="2701" xr:uid="{00000000-0005-0000-0000-0000EF0B0000}"/>
    <cellStyle name="Comma 2 2 7 2" xfId="2702" xr:uid="{00000000-0005-0000-0000-0000F00B0000}"/>
    <cellStyle name="Comma 2 2 7 3" xfId="6553" xr:uid="{00000000-0005-0000-0000-0000F10B0000}"/>
    <cellStyle name="Comma 2 2 8" xfId="2703" xr:uid="{00000000-0005-0000-0000-0000F20B0000}"/>
    <cellStyle name="Comma 2 2 8 2" xfId="2704" xr:uid="{00000000-0005-0000-0000-0000F30B0000}"/>
    <cellStyle name="Comma 2 2 8 3" xfId="6554" xr:uid="{00000000-0005-0000-0000-0000F40B0000}"/>
    <cellStyle name="Comma 2 2 9" xfId="2705" xr:uid="{00000000-0005-0000-0000-0000F50B0000}"/>
    <cellStyle name="Comma 2 2 9 2" xfId="2706" xr:uid="{00000000-0005-0000-0000-0000F60B0000}"/>
    <cellStyle name="Comma 2 2 9 3" xfId="6555" xr:uid="{00000000-0005-0000-0000-0000F70B0000}"/>
    <cellStyle name="Comma 2 20" xfId="2707" xr:uid="{00000000-0005-0000-0000-0000F80B0000}"/>
    <cellStyle name="Comma 2 20 2" xfId="2708" xr:uid="{00000000-0005-0000-0000-0000F90B0000}"/>
    <cellStyle name="Comma 2 20 2 2" xfId="6557" xr:uid="{00000000-0005-0000-0000-0000FA0B0000}"/>
    <cellStyle name="Comma 2 20 3" xfId="2709" xr:uid="{00000000-0005-0000-0000-0000FB0B0000}"/>
    <cellStyle name="Comma 2 20 3 2" xfId="6872" xr:uid="{00000000-0005-0000-0000-0000FC0B0000}"/>
    <cellStyle name="Comma 2 20 4" xfId="6556" xr:uid="{00000000-0005-0000-0000-0000FD0B0000}"/>
    <cellStyle name="Comma 2 21" xfId="2710" xr:uid="{00000000-0005-0000-0000-0000FE0B0000}"/>
    <cellStyle name="Comma 2 21 10" xfId="2711" xr:uid="{00000000-0005-0000-0000-0000FF0B0000}"/>
    <cellStyle name="Comma 2 21 10 2" xfId="7501" xr:uid="{00000000-0005-0000-0000-0000000C0000}"/>
    <cellStyle name="Comma 2 21 11" xfId="2712" xr:uid="{00000000-0005-0000-0000-0000010C0000}"/>
    <cellStyle name="Comma 2 21 11 2" xfId="7502" xr:uid="{00000000-0005-0000-0000-0000020C0000}"/>
    <cellStyle name="Comma 2 21 12" xfId="2713" xr:uid="{00000000-0005-0000-0000-0000030C0000}"/>
    <cellStyle name="Comma 2 21 12 2" xfId="7503" xr:uid="{00000000-0005-0000-0000-0000040C0000}"/>
    <cellStyle name="Comma 2 21 13" xfId="2714" xr:uid="{00000000-0005-0000-0000-0000050C0000}"/>
    <cellStyle name="Comma 2 21 13 2" xfId="7504" xr:uid="{00000000-0005-0000-0000-0000060C0000}"/>
    <cellStyle name="Comma 2 21 14" xfId="2715" xr:uid="{00000000-0005-0000-0000-0000070C0000}"/>
    <cellStyle name="Comma 2 21 15" xfId="6825" xr:uid="{00000000-0005-0000-0000-0000080C0000}"/>
    <cellStyle name="Comma 2 21 2" xfId="2716" xr:uid="{00000000-0005-0000-0000-0000090C0000}"/>
    <cellStyle name="Comma 2 21 2 10" xfId="2717" xr:uid="{00000000-0005-0000-0000-00000A0C0000}"/>
    <cellStyle name="Comma 2 21 2 11" xfId="2718" xr:uid="{00000000-0005-0000-0000-00000B0C0000}"/>
    <cellStyle name="Comma 2 21 2 12" xfId="2719" xr:uid="{00000000-0005-0000-0000-00000C0C0000}"/>
    <cellStyle name="Comma 2 21 2 13" xfId="2720" xr:uid="{00000000-0005-0000-0000-00000D0C0000}"/>
    <cellStyle name="Comma 2 21 2 14" xfId="6847" xr:uid="{00000000-0005-0000-0000-00000E0C0000}"/>
    <cellStyle name="Comma 2 21 2 2" xfId="2721" xr:uid="{00000000-0005-0000-0000-00000F0C0000}"/>
    <cellStyle name="Comma 2 21 2 2 2" xfId="2722" xr:uid="{00000000-0005-0000-0000-0000100C0000}"/>
    <cellStyle name="Comma 2 21 2 2 3" xfId="6889" xr:uid="{00000000-0005-0000-0000-0000110C0000}"/>
    <cellStyle name="Comma 2 21 2 3" xfId="2723" xr:uid="{00000000-0005-0000-0000-0000120C0000}"/>
    <cellStyle name="Comma 2 21 2 4" xfId="2724" xr:uid="{00000000-0005-0000-0000-0000130C0000}"/>
    <cellStyle name="Comma 2 21 2 5" xfId="2725" xr:uid="{00000000-0005-0000-0000-0000140C0000}"/>
    <cellStyle name="Comma 2 21 2 6" xfId="2726" xr:uid="{00000000-0005-0000-0000-0000150C0000}"/>
    <cellStyle name="Comma 2 21 2 7" xfId="2727" xr:uid="{00000000-0005-0000-0000-0000160C0000}"/>
    <cellStyle name="Comma 2 21 2 8" xfId="2728" xr:uid="{00000000-0005-0000-0000-0000170C0000}"/>
    <cellStyle name="Comma 2 21 2 9" xfId="2729" xr:uid="{00000000-0005-0000-0000-0000180C0000}"/>
    <cellStyle name="Comma 2 21 3" xfId="2730" xr:uid="{00000000-0005-0000-0000-0000190C0000}"/>
    <cellStyle name="Comma 2 21 3 2" xfId="7505" xr:uid="{00000000-0005-0000-0000-00001A0C0000}"/>
    <cellStyle name="Comma 2 21 4" xfId="2731" xr:uid="{00000000-0005-0000-0000-00001B0C0000}"/>
    <cellStyle name="Comma 2 21 4 2" xfId="7506" xr:uid="{00000000-0005-0000-0000-00001C0C0000}"/>
    <cellStyle name="Comma 2 21 5" xfId="2732" xr:uid="{00000000-0005-0000-0000-00001D0C0000}"/>
    <cellStyle name="Comma 2 21 5 2" xfId="7507" xr:uid="{00000000-0005-0000-0000-00001E0C0000}"/>
    <cellStyle name="Comma 2 21 6" xfId="2733" xr:uid="{00000000-0005-0000-0000-00001F0C0000}"/>
    <cellStyle name="Comma 2 21 6 2" xfId="7508" xr:uid="{00000000-0005-0000-0000-0000200C0000}"/>
    <cellStyle name="Comma 2 21 7" xfId="2734" xr:uid="{00000000-0005-0000-0000-0000210C0000}"/>
    <cellStyle name="Comma 2 21 7 2" xfId="7509" xr:uid="{00000000-0005-0000-0000-0000220C0000}"/>
    <cellStyle name="Comma 2 21 8" xfId="2735" xr:uid="{00000000-0005-0000-0000-0000230C0000}"/>
    <cellStyle name="Comma 2 21 8 2" xfId="7510" xr:uid="{00000000-0005-0000-0000-0000240C0000}"/>
    <cellStyle name="Comma 2 21 9" xfId="2736" xr:uid="{00000000-0005-0000-0000-0000250C0000}"/>
    <cellStyle name="Comma 2 21 9 2" xfId="7511" xr:uid="{00000000-0005-0000-0000-0000260C0000}"/>
    <cellStyle name="Comma 2 22" xfId="2737" xr:uid="{00000000-0005-0000-0000-0000270C0000}"/>
    <cellStyle name="Comma 2 22 2" xfId="2738" xr:uid="{00000000-0005-0000-0000-0000280C0000}"/>
    <cellStyle name="Comma 2 22 3" xfId="6820" xr:uid="{00000000-0005-0000-0000-0000290C0000}"/>
    <cellStyle name="Comma 2 23" xfId="2739" xr:uid="{00000000-0005-0000-0000-00002A0C0000}"/>
    <cellStyle name="Comma 2 23 2" xfId="2740" xr:uid="{00000000-0005-0000-0000-00002B0C0000}"/>
    <cellStyle name="Comma 2 23 3" xfId="6474" xr:uid="{00000000-0005-0000-0000-00002C0C0000}"/>
    <cellStyle name="Comma 2 24" xfId="2741" xr:uid="{00000000-0005-0000-0000-00002D0C0000}"/>
    <cellStyle name="Comma 2 24 2" xfId="2742" xr:uid="{00000000-0005-0000-0000-00002E0C0000}"/>
    <cellStyle name="Comma 2 24 3" xfId="6899" xr:uid="{00000000-0005-0000-0000-00002F0C0000}"/>
    <cellStyle name="Comma 2 25" xfId="2743" xr:uid="{00000000-0005-0000-0000-0000300C0000}"/>
    <cellStyle name="Comma 2 25 2" xfId="2744" xr:uid="{00000000-0005-0000-0000-0000310C0000}"/>
    <cellStyle name="Comma 2 25 3" xfId="6955" xr:uid="{00000000-0005-0000-0000-0000320C0000}"/>
    <cellStyle name="Comma 2 26" xfId="2745" xr:uid="{00000000-0005-0000-0000-0000330C0000}"/>
    <cellStyle name="Comma 2 26 2" xfId="2746" xr:uid="{00000000-0005-0000-0000-0000340C0000}"/>
    <cellStyle name="Comma 2 26 3" xfId="6962" xr:uid="{00000000-0005-0000-0000-0000350C0000}"/>
    <cellStyle name="Comma 2 27" xfId="2747" xr:uid="{00000000-0005-0000-0000-0000360C0000}"/>
    <cellStyle name="Comma 2 27 2" xfId="2748" xr:uid="{00000000-0005-0000-0000-0000370C0000}"/>
    <cellStyle name="Comma 2 27 3" xfId="6967" xr:uid="{00000000-0005-0000-0000-0000380C0000}"/>
    <cellStyle name="Comma 2 28" xfId="2749" xr:uid="{00000000-0005-0000-0000-0000390C0000}"/>
    <cellStyle name="Comma 2 28 2" xfId="2750" xr:uid="{00000000-0005-0000-0000-00003A0C0000}"/>
    <cellStyle name="Comma 2 28 3" xfId="6972" xr:uid="{00000000-0005-0000-0000-00003B0C0000}"/>
    <cellStyle name="Comma 2 29" xfId="2751" xr:uid="{00000000-0005-0000-0000-00003C0C0000}"/>
    <cellStyle name="Comma 2 29 2" xfId="2752" xr:uid="{00000000-0005-0000-0000-00003D0C0000}"/>
    <cellStyle name="Comma 2 29 3" xfId="6975" xr:uid="{00000000-0005-0000-0000-00003E0C0000}"/>
    <cellStyle name="Comma 2 3" xfId="2753" xr:uid="{00000000-0005-0000-0000-00003F0C0000}"/>
    <cellStyle name="Comma 2 3 10" xfId="2754" xr:uid="{00000000-0005-0000-0000-0000400C0000}"/>
    <cellStyle name="Comma 2 3 10 2" xfId="2755" xr:uid="{00000000-0005-0000-0000-0000410C0000}"/>
    <cellStyle name="Comma 2 3 10 3" xfId="6559" xr:uid="{00000000-0005-0000-0000-0000420C0000}"/>
    <cellStyle name="Comma 2 3 11" xfId="2756" xr:uid="{00000000-0005-0000-0000-0000430C0000}"/>
    <cellStyle name="Comma 2 3 11 2" xfId="2757" xr:uid="{00000000-0005-0000-0000-0000440C0000}"/>
    <cellStyle name="Comma 2 3 11 3" xfId="6560" xr:uid="{00000000-0005-0000-0000-0000450C0000}"/>
    <cellStyle name="Comma 2 3 12" xfId="2758" xr:uid="{00000000-0005-0000-0000-0000460C0000}"/>
    <cellStyle name="Comma 2 3 12 2" xfId="2759" xr:uid="{00000000-0005-0000-0000-0000470C0000}"/>
    <cellStyle name="Comma 2 3 12 3" xfId="6561" xr:uid="{00000000-0005-0000-0000-0000480C0000}"/>
    <cellStyle name="Comma 2 3 13" xfId="2760" xr:uid="{00000000-0005-0000-0000-0000490C0000}"/>
    <cellStyle name="Comma 2 3 13 2" xfId="2761" xr:uid="{00000000-0005-0000-0000-00004A0C0000}"/>
    <cellStyle name="Comma 2 3 13 3" xfId="6562" xr:uid="{00000000-0005-0000-0000-00004B0C0000}"/>
    <cellStyle name="Comma 2 3 14" xfId="2762" xr:uid="{00000000-0005-0000-0000-00004C0C0000}"/>
    <cellStyle name="Comma 2 3 14 2" xfId="2763" xr:uid="{00000000-0005-0000-0000-00004D0C0000}"/>
    <cellStyle name="Comma 2 3 14 3" xfId="6563" xr:uid="{00000000-0005-0000-0000-00004E0C0000}"/>
    <cellStyle name="Comma 2 3 15" xfId="2764" xr:uid="{00000000-0005-0000-0000-00004F0C0000}"/>
    <cellStyle name="Comma 2 3 15 2" xfId="2765" xr:uid="{00000000-0005-0000-0000-0000500C0000}"/>
    <cellStyle name="Comma 2 3 15 3" xfId="6564" xr:uid="{00000000-0005-0000-0000-0000510C0000}"/>
    <cellStyle name="Comma 2 3 16" xfId="2766" xr:uid="{00000000-0005-0000-0000-0000520C0000}"/>
    <cellStyle name="Comma 2 3 16 2" xfId="2767" xr:uid="{00000000-0005-0000-0000-0000530C0000}"/>
    <cellStyle name="Comma 2 3 16 3" xfId="6565" xr:uid="{00000000-0005-0000-0000-0000540C0000}"/>
    <cellStyle name="Comma 2 3 17" xfId="2768" xr:uid="{00000000-0005-0000-0000-0000550C0000}"/>
    <cellStyle name="Comma 2 3 17 2" xfId="2769" xr:uid="{00000000-0005-0000-0000-0000560C0000}"/>
    <cellStyle name="Comma 2 3 17 3" xfId="6566" xr:uid="{00000000-0005-0000-0000-0000570C0000}"/>
    <cellStyle name="Comma 2 3 18" xfId="2770" xr:uid="{00000000-0005-0000-0000-0000580C0000}"/>
    <cellStyle name="Comma 2 3 18 2" xfId="2771" xr:uid="{00000000-0005-0000-0000-0000590C0000}"/>
    <cellStyle name="Comma 2 3 18 3" xfId="6567" xr:uid="{00000000-0005-0000-0000-00005A0C0000}"/>
    <cellStyle name="Comma 2 3 19" xfId="2772" xr:uid="{00000000-0005-0000-0000-00005B0C0000}"/>
    <cellStyle name="Comma 2 3 19 2" xfId="6568" xr:uid="{00000000-0005-0000-0000-00005C0C0000}"/>
    <cellStyle name="Comma 2 3 2" xfId="2773" xr:uid="{00000000-0005-0000-0000-00005D0C0000}"/>
    <cellStyle name="Comma 2 3 2 10" xfId="2774" xr:uid="{00000000-0005-0000-0000-00005E0C0000}"/>
    <cellStyle name="Comma 2 3 2 11" xfId="2775" xr:uid="{00000000-0005-0000-0000-00005F0C0000}"/>
    <cellStyle name="Comma 2 3 2 12" xfId="2776" xr:uid="{00000000-0005-0000-0000-0000600C0000}"/>
    <cellStyle name="Comma 2 3 2 13" xfId="2777" xr:uid="{00000000-0005-0000-0000-0000610C0000}"/>
    <cellStyle name="Comma 2 3 2 14" xfId="2778" xr:uid="{00000000-0005-0000-0000-0000620C0000}"/>
    <cellStyle name="Comma 2 3 2 15" xfId="2779" xr:uid="{00000000-0005-0000-0000-0000630C0000}"/>
    <cellStyle name="Comma 2 3 2 16" xfId="6558" xr:uid="{00000000-0005-0000-0000-0000640C0000}"/>
    <cellStyle name="Comma 2 3 2 2" xfId="2780" xr:uid="{00000000-0005-0000-0000-0000650C0000}"/>
    <cellStyle name="Comma 2 3 2 2 10" xfId="2781" xr:uid="{00000000-0005-0000-0000-0000660C0000}"/>
    <cellStyle name="Comma 2 3 2 2 10 2" xfId="7512" xr:uid="{00000000-0005-0000-0000-0000670C0000}"/>
    <cellStyle name="Comma 2 3 2 2 11" xfId="2782" xr:uid="{00000000-0005-0000-0000-0000680C0000}"/>
    <cellStyle name="Comma 2 3 2 2 11 2" xfId="7513" xr:uid="{00000000-0005-0000-0000-0000690C0000}"/>
    <cellStyle name="Comma 2 3 2 2 12" xfId="2783" xr:uid="{00000000-0005-0000-0000-00006A0C0000}"/>
    <cellStyle name="Comma 2 3 2 2 12 2" xfId="7514" xr:uid="{00000000-0005-0000-0000-00006B0C0000}"/>
    <cellStyle name="Comma 2 3 2 2 13" xfId="2784" xr:uid="{00000000-0005-0000-0000-00006C0C0000}"/>
    <cellStyle name="Comma 2 3 2 2 13 2" xfId="7515" xr:uid="{00000000-0005-0000-0000-00006D0C0000}"/>
    <cellStyle name="Comma 2 3 2 2 14" xfId="2785" xr:uid="{00000000-0005-0000-0000-00006E0C0000}"/>
    <cellStyle name="Comma 2 3 2 2 15" xfId="6569" xr:uid="{00000000-0005-0000-0000-00006F0C0000}"/>
    <cellStyle name="Comma 2 3 2 2 2" xfId="2786" xr:uid="{00000000-0005-0000-0000-0000700C0000}"/>
    <cellStyle name="Comma 2 3 2 2 2 10" xfId="2787" xr:uid="{00000000-0005-0000-0000-0000710C0000}"/>
    <cellStyle name="Comma 2 3 2 2 2 11" xfId="2788" xr:uid="{00000000-0005-0000-0000-0000720C0000}"/>
    <cellStyle name="Comma 2 3 2 2 2 12" xfId="2789" xr:uid="{00000000-0005-0000-0000-0000730C0000}"/>
    <cellStyle name="Comma 2 3 2 2 2 13" xfId="2790" xr:uid="{00000000-0005-0000-0000-0000740C0000}"/>
    <cellStyle name="Comma 2 3 2 2 2 14" xfId="6873" xr:uid="{00000000-0005-0000-0000-0000750C0000}"/>
    <cellStyle name="Comma 2 3 2 2 2 2" xfId="2791" xr:uid="{00000000-0005-0000-0000-0000760C0000}"/>
    <cellStyle name="Comma 2 3 2 2 2 2 2" xfId="2792" xr:uid="{00000000-0005-0000-0000-0000770C0000}"/>
    <cellStyle name="Comma 2 3 2 2 2 2 3" xfId="6874" xr:uid="{00000000-0005-0000-0000-0000780C0000}"/>
    <cellStyle name="Comma 2 3 2 2 2 3" xfId="2793" xr:uid="{00000000-0005-0000-0000-0000790C0000}"/>
    <cellStyle name="Comma 2 3 2 2 2 4" xfId="2794" xr:uid="{00000000-0005-0000-0000-00007A0C0000}"/>
    <cellStyle name="Comma 2 3 2 2 2 5" xfId="2795" xr:uid="{00000000-0005-0000-0000-00007B0C0000}"/>
    <cellStyle name="Comma 2 3 2 2 2 6" xfId="2796" xr:uid="{00000000-0005-0000-0000-00007C0C0000}"/>
    <cellStyle name="Comma 2 3 2 2 2 7" xfId="2797" xr:uid="{00000000-0005-0000-0000-00007D0C0000}"/>
    <cellStyle name="Comma 2 3 2 2 2 8" xfId="2798" xr:uid="{00000000-0005-0000-0000-00007E0C0000}"/>
    <cellStyle name="Comma 2 3 2 2 2 9" xfId="2799" xr:uid="{00000000-0005-0000-0000-00007F0C0000}"/>
    <cellStyle name="Comma 2 3 2 2 3" xfId="2800" xr:uid="{00000000-0005-0000-0000-0000800C0000}"/>
    <cellStyle name="Comma 2 3 2 2 3 2" xfId="7516" xr:uid="{00000000-0005-0000-0000-0000810C0000}"/>
    <cellStyle name="Comma 2 3 2 2 4" xfId="2801" xr:uid="{00000000-0005-0000-0000-0000820C0000}"/>
    <cellStyle name="Comma 2 3 2 2 4 2" xfId="7517" xr:uid="{00000000-0005-0000-0000-0000830C0000}"/>
    <cellStyle name="Comma 2 3 2 2 5" xfId="2802" xr:uid="{00000000-0005-0000-0000-0000840C0000}"/>
    <cellStyle name="Comma 2 3 2 2 5 2" xfId="7518" xr:uid="{00000000-0005-0000-0000-0000850C0000}"/>
    <cellStyle name="Comma 2 3 2 2 6" xfId="2803" xr:uid="{00000000-0005-0000-0000-0000860C0000}"/>
    <cellStyle name="Comma 2 3 2 2 6 2" xfId="7519" xr:uid="{00000000-0005-0000-0000-0000870C0000}"/>
    <cellStyle name="Comma 2 3 2 2 7" xfId="2804" xr:uid="{00000000-0005-0000-0000-0000880C0000}"/>
    <cellStyle name="Comma 2 3 2 2 7 2" xfId="7520" xr:uid="{00000000-0005-0000-0000-0000890C0000}"/>
    <cellStyle name="Comma 2 3 2 2 8" xfId="2805" xr:uid="{00000000-0005-0000-0000-00008A0C0000}"/>
    <cellStyle name="Comma 2 3 2 2 8 2" xfId="7521" xr:uid="{00000000-0005-0000-0000-00008B0C0000}"/>
    <cellStyle name="Comma 2 3 2 2 9" xfId="2806" xr:uid="{00000000-0005-0000-0000-00008C0C0000}"/>
    <cellStyle name="Comma 2 3 2 2 9 2" xfId="7522" xr:uid="{00000000-0005-0000-0000-00008D0C0000}"/>
    <cellStyle name="Comma 2 3 2 3" xfId="2807" xr:uid="{00000000-0005-0000-0000-00008E0C0000}"/>
    <cellStyle name="Comma 2 3 2 3 2" xfId="2808" xr:uid="{00000000-0005-0000-0000-00008F0C0000}"/>
    <cellStyle name="Comma 2 3 2 3 3" xfId="6831" xr:uid="{00000000-0005-0000-0000-0000900C0000}"/>
    <cellStyle name="Comma 2 3 2 4" xfId="2809" xr:uid="{00000000-0005-0000-0000-0000910C0000}"/>
    <cellStyle name="Comma 2 3 2 4 2" xfId="2810" xr:uid="{00000000-0005-0000-0000-0000920C0000}"/>
    <cellStyle name="Comma 2 3 2 4 3" xfId="6814" xr:uid="{00000000-0005-0000-0000-0000930C0000}"/>
    <cellStyle name="Comma 2 3 2 5" xfId="2811" xr:uid="{00000000-0005-0000-0000-0000940C0000}"/>
    <cellStyle name="Comma 2 3 2 6" xfId="2812" xr:uid="{00000000-0005-0000-0000-0000950C0000}"/>
    <cellStyle name="Comma 2 3 2 7" xfId="2813" xr:uid="{00000000-0005-0000-0000-0000960C0000}"/>
    <cellStyle name="Comma 2 3 2 8" xfId="2814" xr:uid="{00000000-0005-0000-0000-0000970C0000}"/>
    <cellStyle name="Comma 2 3 2 9" xfId="2815" xr:uid="{00000000-0005-0000-0000-0000980C0000}"/>
    <cellStyle name="Comma 2 3 20" xfId="2816" xr:uid="{00000000-0005-0000-0000-0000990C0000}"/>
    <cellStyle name="Comma 2 3 20 10" xfId="2817" xr:uid="{00000000-0005-0000-0000-00009A0C0000}"/>
    <cellStyle name="Comma 2 3 20 11" xfId="2818" xr:uid="{00000000-0005-0000-0000-00009B0C0000}"/>
    <cellStyle name="Comma 2 3 20 12" xfId="2819" xr:uid="{00000000-0005-0000-0000-00009C0C0000}"/>
    <cellStyle name="Comma 2 3 20 13" xfId="2820" xr:uid="{00000000-0005-0000-0000-00009D0C0000}"/>
    <cellStyle name="Comma 2 3 20 14" xfId="6830" xr:uid="{00000000-0005-0000-0000-00009E0C0000}"/>
    <cellStyle name="Comma 2 3 20 2" xfId="2821" xr:uid="{00000000-0005-0000-0000-00009F0C0000}"/>
    <cellStyle name="Comma 2 3 20 2 10" xfId="2822" xr:uid="{00000000-0005-0000-0000-0000A00C0000}"/>
    <cellStyle name="Comma 2 3 20 2 10 2" xfId="7523" xr:uid="{00000000-0005-0000-0000-0000A10C0000}"/>
    <cellStyle name="Comma 2 3 20 2 11" xfId="2823" xr:uid="{00000000-0005-0000-0000-0000A20C0000}"/>
    <cellStyle name="Comma 2 3 20 2 11 2" xfId="7524" xr:uid="{00000000-0005-0000-0000-0000A30C0000}"/>
    <cellStyle name="Comma 2 3 20 2 12" xfId="2824" xr:uid="{00000000-0005-0000-0000-0000A40C0000}"/>
    <cellStyle name="Comma 2 3 20 2 12 2" xfId="7525" xr:uid="{00000000-0005-0000-0000-0000A50C0000}"/>
    <cellStyle name="Comma 2 3 20 2 13" xfId="2825" xr:uid="{00000000-0005-0000-0000-0000A60C0000}"/>
    <cellStyle name="Comma 2 3 20 2 13 2" xfId="7526" xr:uid="{00000000-0005-0000-0000-0000A70C0000}"/>
    <cellStyle name="Comma 2 3 20 2 14" xfId="2826" xr:uid="{00000000-0005-0000-0000-0000A80C0000}"/>
    <cellStyle name="Comma 2 3 20 2 15" xfId="6850" xr:uid="{00000000-0005-0000-0000-0000A90C0000}"/>
    <cellStyle name="Comma 2 3 20 2 2" xfId="2827" xr:uid="{00000000-0005-0000-0000-0000AA0C0000}"/>
    <cellStyle name="Comma 2 3 20 2 2 2" xfId="6892" xr:uid="{00000000-0005-0000-0000-0000AB0C0000}"/>
    <cellStyle name="Comma 2 3 20 2 3" xfId="2828" xr:uid="{00000000-0005-0000-0000-0000AC0C0000}"/>
    <cellStyle name="Comma 2 3 20 2 3 2" xfId="7527" xr:uid="{00000000-0005-0000-0000-0000AD0C0000}"/>
    <cellStyle name="Comma 2 3 20 2 4" xfId="2829" xr:uid="{00000000-0005-0000-0000-0000AE0C0000}"/>
    <cellStyle name="Comma 2 3 20 2 4 2" xfId="7528" xr:uid="{00000000-0005-0000-0000-0000AF0C0000}"/>
    <cellStyle name="Comma 2 3 20 2 5" xfId="2830" xr:uid="{00000000-0005-0000-0000-0000B00C0000}"/>
    <cellStyle name="Comma 2 3 20 2 5 2" xfId="7529" xr:uid="{00000000-0005-0000-0000-0000B10C0000}"/>
    <cellStyle name="Comma 2 3 20 2 6" xfId="2831" xr:uid="{00000000-0005-0000-0000-0000B20C0000}"/>
    <cellStyle name="Comma 2 3 20 2 6 2" xfId="7530" xr:uid="{00000000-0005-0000-0000-0000B30C0000}"/>
    <cellStyle name="Comma 2 3 20 2 7" xfId="2832" xr:uid="{00000000-0005-0000-0000-0000B40C0000}"/>
    <cellStyle name="Comma 2 3 20 2 7 2" xfId="7531" xr:uid="{00000000-0005-0000-0000-0000B50C0000}"/>
    <cellStyle name="Comma 2 3 20 2 8" xfId="2833" xr:uid="{00000000-0005-0000-0000-0000B60C0000}"/>
    <cellStyle name="Comma 2 3 20 2 8 2" xfId="7532" xr:uid="{00000000-0005-0000-0000-0000B70C0000}"/>
    <cellStyle name="Comma 2 3 20 2 9" xfId="2834" xr:uid="{00000000-0005-0000-0000-0000B80C0000}"/>
    <cellStyle name="Comma 2 3 20 2 9 2" xfId="7533" xr:uid="{00000000-0005-0000-0000-0000B90C0000}"/>
    <cellStyle name="Comma 2 3 20 3" xfId="2835" xr:uid="{00000000-0005-0000-0000-0000BA0C0000}"/>
    <cellStyle name="Comma 2 3 20 4" xfId="2836" xr:uid="{00000000-0005-0000-0000-0000BB0C0000}"/>
    <cellStyle name="Comma 2 3 20 5" xfId="2837" xr:uid="{00000000-0005-0000-0000-0000BC0C0000}"/>
    <cellStyle name="Comma 2 3 20 6" xfId="2838" xr:uid="{00000000-0005-0000-0000-0000BD0C0000}"/>
    <cellStyle name="Comma 2 3 20 7" xfId="2839" xr:uid="{00000000-0005-0000-0000-0000BE0C0000}"/>
    <cellStyle name="Comma 2 3 20 8" xfId="2840" xr:uid="{00000000-0005-0000-0000-0000BF0C0000}"/>
    <cellStyle name="Comma 2 3 20 9" xfId="2841" xr:uid="{00000000-0005-0000-0000-0000C00C0000}"/>
    <cellStyle name="Comma 2 3 21" xfId="2842" xr:uid="{00000000-0005-0000-0000-0000C10C0000}"/>
    <cellStyle name="Comma 2 3 21 2" xfId="6815" xr:uid="{00000000-0005-0000-0000-0000C20C0000}"/>
    <cellStyle name="Comma 2 3 22" xfId="2843" xr:uid="{00000000-0005-0000-0000-0000C30C0000}"/>
    <cellStyle name="Comma 2 3 22 2" xfId="7534" xr:uid="{00000000-0005-0000-0000-0000C40C0000}"/>
    <cellStyle name="Comma 2 3 23" xfId="2844" xr:uid="{00000000-0005-0000-0000-0000C50C0000}"/>
    <cellStyle name="Comma 2 3 23 2" xfId="7535" xr:uid="{00000000-0005-0000-0000-0000C60C0000}"/>
    <cellStyle name="Comma 2 3 24" xfId="2845" xr:uid="{00000000-0005-0000-0000-0000C70C0000}"/>
    <cellStyle name="Comma 2 3 24 2" xfId="7536" xr:uid="{00000000-0005-0000-0000-0000C80C0000}"/>
    <cellStyle name="Comma 2 3 25" xfId="2846" xr:uid="{00000000-0005-0000-0000-0000C90C0000}"/>
    <cellStyle name="Comma 2 3 25 2" xfId="7537" xr:uid="{00000000-0005-0000-0000-0000CA0C0000}"/>
    <cellStyle name="Comma 2 3 26" xfId="2847" xr:uid="{00000000-0005-0000-0000-0000CB0C0000}"/>
    <cellStyle name="Comma 2 3 26 2" xfId="7538" xr:uid="{00000000-0005-0000-0000-0000CC0C0000}"/>
    <cellStyle name="Comma 2 3 27" xfId="2848" xr:uid="{00000000-0005-0000-0000-0000CD0C0000}"/>
    <cellStyle name="Comma 2 3 27 2" xfId="7539" xr:uid="{00000000-0005-0000-0000-0000CE0C0000}"/>
    <cellStyle name="Comma 2 3 28" xfId="2849" xr:uid="{00000000-0005-0000-0000-0000CF0C0000}"/>
    <cellStyle name="Comma 2 3 28 2" xfId="7540" xr:uid="{00000000-0005-0000-0000-0000D00C0000}"/>
    <cellStyle name="Comma 2 3 29" xfId="2850" xr:uid="{00000000-0005-0000-0000-0000D10C0000}"/>
    <cellStyle name="Comma 2 3 29 2" xfId="7541" xr:uid="{00000000-0005-0000-0000-0000D20C0000}"/>
    <cellStyle name="Comma 2 3 3" xfId="2851" xr:uid="{00000000-0005-0000-0000-0000D30C0000}"/>
    <cellStyle name="Comma 2 3 3 2" xfId="2852" xr:uid="{00000000-0005-0000-0000-0000D40C0000}"/>
    <cellStyle name="Comma 2 3 3 3" xfId="6570" xr:uid="{00000000-0005-0000-0000-0000D50C0000}"/>
    <cellStyle name="Comma 2 3 30" xfId="2853" xr:uid="{00000000-0005-0000-0000-0000D60C0000}"/>
    <cellStyle name="Comma 2 3 30 2" xfId="7542" xr:uid="{00000000-0005-0000-0000-0000D70C0000}"/>
    <cellStyle name="Comma 2 3 31" xfId="2854" xr:uid="{00000000-0005-0000-0000-0000D80C0000}"/>
    <cellStyle name="Comma 2 3 31 2" xfId="7543" xr:uid="{00000000-0005-0000-0000-0000D90C0000}"/>
    <cellStyle name="Comma 2 3 32" xfId="2855" xr:uid="{00000000-0005-0000-0000-0000DA0C0000}"/>
    <cellStyle name="Comma 2 3 32 2" xfId="7544" xr:uid="{00000000-0005-0000-0000-0000DB0C0000}"/>
    <cellStyle name="Comma 2 3 33" xfId="2856" xr:uid="{00000000-0005-0000-0000-0000DC0C0000}"/>
    <cellStyle name="Comma 2 3 34" xfId="6402" xr:uid="{00000000-0005-0000-0000-0000DD0C0000}"/>
    <cellStyle name="Comma 2 3 4" xfId="2857" xr:uid="{00000000-0005-0000-0000-0000DE0C0000}"/>
    <cellStyle name="Comma 2 3 4 2" xfId="2858" xr:uid="{00000000-0005-0000-0000-0000DF0C0000}"/>
    <cellStyle name="Comma 2 3 4 3" xfId="6571" xr:uid="{00000000-0005-0000-0000-0000E00C0000}"/>
    <cellStyle name="Comma 2 3 5" xfId="2859" xr:uid="{00000000-0005-0000-0000-0000E10C0000}"/>
    <cellStyle name="Comma 2 3 5 2" xfId="2860" xr:uid="{00000000-0005-0000-0000-0000E20C0000}"/>
    <cellStyle name="Comma 2 3 5 3" xfId="6572" xr:uid="{00000000-0005-0000-0000-0000E30C0000}"/>
    <cellStyle name="Comma 2 3 6" xfId="2861" xr:uid="{00000000-0005-0000-0000-0000E40C0000}"/>
    <cellStyle name="Comma 2 3 6 2" xfId="2862" xr:uid="{00000000-0005-0000-0000-0000E50C0000}"/>
    <cellStyle name="Comma 2 3 6 3" xfId="6573" xr:uid="{00000000-0005-0000-0000-0000E60C0000}"/>
    <cellStyle name="Comma 2 3 7" xfId="2863" xr:uid="{00000000-0005-0000-0000-0000E70C0000}"/>
    <cellStyle name="Comma 2 3 7 2" xfId="2864" xr:uid="{00000000-0005-0000-0000-0000E80C0000}"/>
    <cellStyle name="Comma 2 3 7 3" xfId="6574" xr:uid="{00000000-0005-0000-0000-0000E90C0000}"/>
    <cellStyle name="Comma 2 3 8" xfId="2865" xr:uid="{00000000-0005-0000-0000-0000EA0C0000}"/>
    <cellStyle name="Comma 2 3 8 2" xfId="2866" xr:uid="{00000000-0005-0000-0000-0000EB0C0000}"/>
    <cellStyle name="Comma 2 3 8 3" xfId="6575" xr:uid="{00000000-0005-0000-0000-0000EC0C0000}"/>
    <cellStyle name="Comma 2 3 9" xfId="2867" xr:uid="{00000000-0005-0000-0000-0000ED0C0000}"/>
    <cellStyle name="Comma 2 3 9 2" xfId="2868" xr:uid="{00000000-0005-0000-0000-0000EE0C0000}"/>
    <cellStyle name="Comma 2 3 9 3" xfId="6576" xr:uid="{00000000-0005-0000-0000-0000EF0C0000}"/>
    <cellStyle name="Comma 2 30" xfId="2869" xr:uid="{00000000-0005-0000-0000-0000F00C0000}"/>
    <cellStyle name="Comma 2 31" xfId="2870" xr:uid="{00000000-0005-0000-0000-0000F10C0000}"/>
    <cellStyle name="Comma 2 32" xfId="2871" xr:uid="{00000000-0005-0000-0000-0000F20C0000}"/>
    <cellStyle name="Comma 2 33" xfId="2872" xr:uid="{00000000-0005-0000-0000-0000F30C0000}"/>
    <cellStyle name="Comma 2 34" xfId="6270" xr:uid="{00000000-0005-0000-0000-0000F40C0000}"/>
    <cellStyle name="Comma 2 35" xfId="6271" xr:uid="{00000000-0005-0000-0000-0000F50C0000}"/>
    <cellStyle name="Comma 2 36" xfId="6272" xr:uid="{00000000-0005-0000-0000-0000F60C0000}"/>
    <cellStyle name="Comma 2 37" xfId="6983" xr:uid="{00000000-0005-0000-0000-0000F70C0000}"/>
    <cellStyle name="Comma 2 4" xfId="2873" xr:uid="{00000000-0005-0000-0000-0000F80C0000}"/>
    <cellStyle name="Comma 2 4 10" xfId="2874" xr:uid="{00000000-0005-0000-0000-0000F90C0000}"/>
    <cellStyle name="Comma 2 4 10 2" xfId="2875" xr:uid="{00000000-0005-0000-0000-0000FA0C0000}"/>
    <cellStyle name="Comma 2 4 10 2 2" xfId="7545" xr:uid="{00000000-0005-0000-0000-0000FB0C0000}"/>
    <cellStyle name="Comma 2 4 10 3" xfId="6938" xr:uid="{00000000-0005-0000-0000-0000FC0C0000}"/>
    <cellStyle name="Comma 2 4 11" xfId="2876" xr:uid="{00000000-0005-0000-0000-0000FD0C0000}"/>
    <cellStyle name="Comma 2 4 11 2" xfId="2877" xr:uid="{00000000-0005-0000-0000-0000FE0C0000}"/>
    <cellStyle name="Comma 2 4 11 2 2" xfId="7546" xr:uid="{00000000-0005-0000-0000-0000FF0C0000}"/>
    <cellStyle name="Comma 2 4 11 3" xfId="6946" xr:uid="{00000000-0005-0000-0000-0000000D0000}"/>
    <cellStyle name="Comma 2 4 12" xfId="2878" xr:uid="{00000000-0005-0000-0000-0000010D0000}"/>
    <cellStyle name="Comma 2 4 12 2" xfId="7547" xr:uid="{00000000-0005-0000-0000-0000020D0000}"/>
    <cellStyle name="Comma 2 4 13" xfId="2879" xr:uid="{00000000-0005-0000-0000-0000030D0000}"/>
    <cellStyle name="Comma 2 4 13 2" xfId="7548" xr:uid="{00000000-0005-0000-0000-0000040D0000}"/>
    <cellStyle name="Comma 2 4 14" xfId="2880" xr:uid="{00000000-0005-0000-0000-0000050D0000}"/>
    <cellStyle name="Comma 2 4 14 2" xfId="7549" xr:uid="{00000000-0005-0000-0000-0000060D0000}"/>
    <cellStyle name="Comma 2 4 15" xfId="2881" xr:uid="{00000000-0005-0000-0000-0000070D0000}"/>
    <cellStyle name="Comma 2 4 15 2" xfId="7550" xr:uid="{00000000-0005-0000-0000-0000080D0000}"/>
    <cellStyle name="Comma 2 4 16" xfId="2882" xr:uid="{00000000-0005-0000-0000-0000090D0000}"/>
    <cellStyle name="Comma 2 4 17" xfId="6394" xr:uid="{00000000-0005-0000-0000-00000A0D0000}"/>
    <cellStyle name="Comma 2 4 2" xfId="2883" xr:uid="{00000000-0005-0000-0000-00000B0D0000}"/>
    <cellStyle name="Comma 2 4 2 10" xfId="6500" xr:uid="{00000000-0005-0000-0000-00000C0D0000}"/>
    <cellStyle name="Comma 2 4 2 2" xfId="2884" xr:uid="{00000000-0005-0000-0000-00000D0D0000}"/>
    <cellStyle name="Comma 2 4 2 2 2" xfId="6577" xr:uid="{00000000-0005-0000-0000-00000E0D0000}"/>
    <cellStyle name="Comma 2 4 2 3" xfId="2885" xr:uid="{00000000-0005-0000-0000-00000F0D0000}"/>
    <cellStyle name="Comma 2 4 2 3 2" xfId="6922" xr:uid="{00000000-0005-0000-0000-0000100D0000}"/>
    <cellStyle name="Comma 2 4 2 4" xfId="2886" xr:uid="{00000000-0005-0000-0000-0000110D0000}"/>
    <cellStyle name="Comma 2 4 2 4 2" xfId="6917" xr:uid="{00000000-0005-0000-0000-0000120D0000}"/>
    <cellStyle name="Comma 2 4 2 5" xfId="2887" xr:uid="{00000000-0005-0000-0000-0000130D0000}"/>
    <cellStyle name="Comma 2 4 2 5 2" xfId="6468" xr:uid="{00000000-0005-0000-0000-0000140D0000}"/>
    <cellStyle name="Comma 2 4 2 6" xfId="2888" xr:uid="{00000000-0005-0000-0000-0000150D0000}"/>
    <cellStyle name="Comma 2 4 2 6 2" xfId="6937" xr:uid="{00000000-0005-0000-0000-0000160D0000}"/>
    <cellStyle name="Comma 2 4 2 7" xfId="2889" xr:uid="{00000000-0005-0000-0000-0000170D0000}"/>
    <cellStyle name="Comma 2 4 2 7 2" xfId="6910" xr:uid="{00000000-0005-0000-0000-0000180D0000}"/>
    <cellStyle name="Comma 2 4 2 8" xfId="2890" xr:uid="{00000000-0005-0000-0000-0000190D0000}"/>
    <cellStyle name="Comma 2 4 2 8 2" xfId="6923" xr:uid="{00000000-0005-0000-0000-00001A0D0000}"/>
    <cellStyle name="Comma 2 4 2 9" xfId="2891" xr:uid="{00000000-0005-0000-0000-00001B0D0000}"/>
    <cellStyle name="Comma 2 4 2 9 2" xfId="6916" xr:uid="{00000000-0005-0000-0000-00001C0D0000}"/>
    <cellStyle name="Comma 2 4 3" xfId="2892" xr:uid="{00000000-0005-0000-0000-00001D0D0000}"/>
    <cellStyle name="Comma 2 4 3 10" xfId="2893" xr:uid="{00000000-0005-0000-0000-00001E0D0000}"/>
    <cellStyle name="Comma 2 4 3 11" xfId="2894" xr:uid="{00000000-0005-0000-0000-00001F0D0000}"/>
    <cellStyle name="Comma 2 4 3 12" xfId="2895" xr:uid="{00000000-0005-0000-0000-0000200D0000}"/>
    <cellStyle name="Comma 2 4 3 13" xfId="2896" xr:uid="{00000000-0005-0000-0000-0000210D0000}"/>
    <cellStyle name="Comma 2 4 3 14" xfId="6832" xr:uid="{00000000-0005-0000-0000-0000220D0000}"/>
    <cellStyle name="Comma 2 4 3 2" xfId="2897" xr:uid="{00000000-0005-0000-0000-0000230D0000}"/>
    <cellStyle name="Comma 2 4 3 2 10" xfId="2898" xr:uid="{00000000-0005-0000-0000-0000240D0000}"/>
    <cellStyle name="Comma 2 4 3 2 10 2" xfId="7551" xr:uid="{00000000-0005-0000-0000-0000250D0000}"/>
    <cellStyle name="Comma 2 4 3 2 11" xfId="2899" xr:uid="{00000000-0005-0000-0000-0000260D0000}"/>
    <cellStyle name="Comma 2 4 3 2 11 2" xfId="7552" xr:uid="{00000000-0005-0000-0000-0000270D0000}"/>
    <cellStyle name="Comma 2 4 3 2 12" xfId="2900" xr:uid="{00000000-0005-0000-0000-0000280D0000}"/>
    <cellStyle name="Comma 2 4 3 2 12 2" xfId="7553" xr:uid="{00000000-0005-0000-0000-0000290D0000}"/>
    <cellStyle name="Comma 2 4 3 2 13" xfId="2901" xr:uid="{00000000-0005-0000-0000-00002A0D0000}"/>
    <cellStyle name="Comma 2 4 3 2 13 2" xfId="7554" xr:uid="{00000000-0005-0000-0000-00002B0D0000}"/>
    <cellStyle name="Comma 2 4 3 2 14" xfId="2902" xr:uid="{00000000-0005-0000-0000-00002C0D0000}"/>
    <cellStyle name="Comma 2 4 3 2 15" xfId="6856" xr:uid="{00000000-0005-0000-0000-00002D0D0000}"/>
    <cellStyle name="Comma 2 4 3 2 2" xfId="2903" xr:uid="{00000000-0005-0000-0000-00002E0D0000}"/>
    <cellStyle name="Comma 2 4 3 2 2 2" xfId="6893" xr:uid="{00000000-0005-0000-0000-00002F0D0000}"/>
    <cellStyle name="Comma 2 4 3 2 3" xfId="2904" xr:uid="{00000000-0005-0000-0000-0000300D0000}"/>
    <cellStyle name="Comma 2 4 3 2 3 2" xfId="7555" xr:uid="{00000000-0005-0000-0000-0000310D0000}"/>
    <cellStyle name="Comma 2 4 3 2 4" xfId="2905" xr:uid="{00000000-0005-0000-0000-0000320D0000}"/>
    <cellStyle name="Comma 2 4 3 2 4 2" xfId="7556" xr:uid="{00000000-0005-0000-0000-0000330D0000}"/>
    <cellStyle name="Comma 2 4 3 2 5" xfId="2906" xr:uid="{00000000-0005-0000-0000-0000340D0000}"/>
    <cellStyle name="Comma 2 4 3 2 5 2" xfId="7557" xr:uid="{00000000-0005-0000-0000-0000350D0000}"/>
    <cellStyle name="Comma 2 4 3 2 6" xfId="2907" xr:uid="{00000000-0005-0000-0000-0000360D0000}"/>
    <cellStyle name="Comma 2 4 3 2 6 2" xfId="7558" xr:uid="{00000000-0005-0000-0000-0000370D0000}"/>
    <cellStyle name="Comma 2 4 3 2 7" xfId="2908" xr:uid="{00000000-0005-0000-0000-0000380D0000}"/>
    <cellStyle name="Comma 2 4 3 2 7 2" xfId="7559" xr:uid="{00000000-0005-0000-0000-0000390D0000}"/>
    <cellStyle name="Comma 2 4 3 2 8" xfId="2909" xr:uid="{00000000-0005-0000-0000-00003A0D0000}"/>
    <cellStyle name="Comma 2 4 3 2 8 2" xfId="7560" xr:uid="{00000000-0005-0000-0000-00003B0D0000}"/>
    <cellStyle name="Comma 2 4 3 2 9" xfId="2910" xr:uid="{00000000-0005-0000-0000-00003C0D0000}"/>
    <cellStyle name="Comma 2 4 3 2 9 2" xfId="7561" xr:uid="{00000000-0005-0000-0000-00003D0D0000}"/>
    <cellStyle name="Comma 2 4 3 3" xfId="2911" xr:uid="{00000000-0005-0000-0000-00003E0D0000}"/>
    <cellStyle name="Comma 2 4 3 4" xfId="2912" xr:uid="{00000000-0005-0000-0000-00003F0D0000}"/>
    <cellStyle name="Comma 2 4 3 5" xfId="2913" xr:uid="{00000000-0005-0000-0000-0000400D0000}"/>
    <cellStyle name="Comma 2 4 3 6" xfId="2914" xr:uid="{00000000-0005-0000-0000-0000410D0000}"/>
    <cellStyle name="Comma 2 4 3 7" xfId="2915" xr:uid="{00000000-0005-0000-0000-0000420D0000}"/>
    <cellStyle name="Comma 2 4 3 8" xfId="2916" xr:uid="{00000000-0005-0000-0000-0000430D0000}"/>
    <cellStyle name="Comma 2 4 3 9" xfId="2917" xr:uid="{00000000-0005-0000-0000-0000440D0000}"/>
    <cellStyle name="Comma 2 4 4" xfId="2918" xr:uid="{00000000-0005-0000-0000-0000450D0000}"/>
    <cellStyle name="Comma 2 4 4 2" xfId="6813" xr:uid="{00000000-0005-0000-0000-0000460D0000}"/>
    <cellStyle name="Comma 2 4 5" xfId="2919" xr:uid="{00000000-0005-0000-0000-0000470D0000}"/>
    <cellStyle name="Comma 2 4 5 2" xfId="2920" xr:uid="{00000000-0005-0000-0000-0000480D0000}"/>
    <cellStyle name="Comma 2 4 5 2 2" xfId="7562" xr:uid="{00000000-0005-0000-0000-0000490D0000}"/>
    <cellStyle name="Comma 2 4 5 3" xfId="6919" xr:uid="{00000000-0005-0000-0000-00004A0D0000}"/>
    <cellStyle name="Comma 2 4 6" xfId="2921" xr:uid="{00000000-0005-0000-0000-00004B0D0000}"/>
    <cellStyle name="Comma 2 4 6 2" xfId="2922" xr:uid="{00000000-0005-0000-0000-00004C0D0000}"/>
    <cellStyle name="Comma 2 4 6 2 2" xfId="7563" xr:uid="{00000000-0005-0000-0000-00004D0D0000}"/>
    <cellStyle name="Comma 2 4 6 3" xfId="6944" xr:uid="{00000000-0005-0000-0000-00004E0D0000}"/>
    <cellStyle name="Comma 2 4 7" xfId="2923" xr:uid="{00000000-0005-0000-0000-00004F0D0000}"/>
    <cellStyle name="Comma 2 4 7 2" xfId="2924" xr:uid="{00000000-0005-0000-0000-0000500D0000}"/>
    <cellStyle name="Comma 2 4 7 2 2" xfId="7564" xr:uid="{00000000-0005-0000-0000-0000510D0000}"/>
    <cellStyle name="Comma 2 4 7 3" xfId="6904" xr:uid="{00000000-0005-0000-0000-0000520D0000}"/>
    <cellStyle name="Comma 2 4 8" xfId="2925" xr:uid="{00000000-0005-0000-0000-0000530D0000}"/>
    <cellStyle name="Comma 2 4 8 2" xfId="2926" xr:uid="{00000000-0005-0000-0000-0000540D0000}"/>
    <cellStyle name="Comma 2 4 8 2 2" xfId="7565" xr:uid="{00000000-0005-0000-0000-0000550D0000}"/>
    <cellStyle name="Comma 2 4 8 3" xfId="6928" xr:uid="{00000000-0005-0000-0000-0000560D0000}"/>
    <cellStyle name="Comma 2 4 9" xfId="2927" xr:uid="{00000000-0005-0000-0000-0000570D0000}"/>
    <cellStyle name="Comma 2 4 9 2" xfId="2928" xr:uid="{00000000-0005-0000-0000-0000580D0000}"/>
    <cellStyle name="Comma 2 4 9 2 2" xfId="7566" xr:uid="{00000000-0005-0000-0000-0000590D0000}"/>
    <cellStyle name="Comma 2 4 9 3" xfId="6464" xr:uid="{00000000-0005-0000-0000-00005A0D0000}"/>
    <cellStyle name="Comma 2 5" xfId="2929" xr:uid="{00000000-0005-0000-0000-00005B0D0000}"/>
    <cellStyle name="Comma 2 5 2" xfId="2930" xr:uid="{00000000-0005-0000-0000-00005C0D0000}"/>
    <cellStyle name="Comma 2 5 2 2" xfId="6578" xr:uid="{00000000-0005-0000-0000-00005D0D0000}"/>
    <cellStyle name="Comma 2 5 3" xfId="2931" xr:uid="{00000000-0005-0000-0000-00005E0D0000}"/>
    <cellStyle name="Comma 2 5 3 2" xfId="6875" xr:uid="{00000000-0005-0000-0000-00005F0D0000}"/>
    <cellStyle name="Comma 2 5 4" xfId="2932" xr:uid="{00000000-0005-0000-0000-0000600D0000}"/>
    <cellStyle name="Comma 2 5 4 2" xfId="7567" xr:uid="{00000000-0005-0000-0000-0000610D0000}"/>
    <cellStyle name="Comma 2 5 5" xfId="2933" xr:uid="{00000000-0005-0000-0000-0000620D0000}"/>
    <cellStyle name="Comma 2 5 5 2" xfId="7568" xr:uid="{00000000-0005-0000-0000-0000630D0000}"/>
    <cellStyle name="Comma 2 5 6" xfId="6463" xr:uid="{00000000-0005-0000-0000-0000640D0000}"/>
    <cellStyle name="Comma 2 6" xfId="2934" xr:uid="{00000000-0005-0000-0000-0000650D0000}"/>
    <cellStyle name="Comma 2 6 2" xfId="2935" xr:uid="{00000000-0005-0000-0000-0000660D0000}"/>
    <cellStyle name="Comma 2 6 2 2" xfId="6580" xr:uid="{00000000-0005-0000-0000-0000670D0000}"/>
    <cellStyle name="Comma 2 6 3" xfId="2936" xr:uid="{00000000-0005-0000-0000-0000680D0000}"/>
    <cellStyle name="Comma 2 6 3 2" xfId="6876" xr:uid="{00000000-0005-0000-0000-0000690D0000}"/>
    <cellStyle name="Comma 2 6 4" xfId="2937" xr:uid="{00000000-0005-0000-0000-00006A0D0000}"/>
    <cellStyle name="Comma 2 6 4 2" xfId="7569" xr:uid="{00000000-0005-0000-0000-00006B0D0000}"/>
    <cellStyle name="Comma 2 6 5" xfId="2938" xr:uid="{00000000-0005-0000-0000-00006C0D0000}"/>
    <cellStyle name="Comma 2 6 5 2" xfId="7570" xr:uid="{00000000-0005-0000-0000-00006D0D0000}"/>
    <cellStyle name="Comma 2 6 6" xfId="6579" xr:uid="{00000000-0005-0000-0000-00006E0D0000}"/>
    <cellStyle name="Comma 2 7" xfId="2939" xr:uid="{00000000-0005-0000-0000-00006F0D0000}"/>
    <cellStyle name="Comma 2 7 2" xfId="2940" xr:uid="{00000000-0005-0000-0000-0000700D0000}"/>
    <cellStyle name="Comma 2 7 2 2" xfId="6582" xr:uid="{00000000-0005-0000-0000-0000710D0000}"/>
    <cellStyle name="Comma 2 7 3" xfId="2941" xr:uid="{00000000-0005-0000-0000-0000720D0000}"/>
    <cellStyle name="Comma 2 7 3 2" xfId="6877" xr:uid="{00000000-0005-0000-0000-0000730D0000}"/>
    <cellStyle name="Comma 2 7 4" xfId="2942" xr:uid="{00000000-0005-0000-0000-0000740D0000}"/>
    <cellStyle name="Comma 2 7 4 2" xfId="7571" xr:uid="{00000000-0005-0000-0000-0000750D0000}"/>
    <cellStyle name="Comma 2 7 5" xfId="2943" xr:uid="{00000000-0005-0000-0000-0000760D0000}"/>
    <cellStyle name="Comma 2 7 5 2" xfId="7572" xr:uid="{00000000-0005-0000-0000-0000770D0000}"/>
    <cellStyle name="Comma 2 7 6" xfId="6581" xr:uid="{00000000-0005-0000-0000-0000780D0000}"/>
    <cellStyle name="Comma 2 8" xfId="2944" xr:uid="{00000000-0005-0000-0000-0000790D0000}"/>
    <cellStyle name="Comma 2 8 2" xfId="2945" xr:uid="{00000000-0005-0000-0000-00007A0D0000}"/>
    <cellStyle name="Comma 2 8 2 2" xfId="6584" xr:uid="{00000000-0005-0000-0000-00007B0D0000}"/>
    <cellStyle name="Comma 2 8 3" xfId="2946" xr:uid="{00000000-0005-0000-0000-00007C0D0000}"/>
    <cellStyle name="Comma 2 8 3 2" xfId="6878" xr:uid="{00000000-0005-0000-0000-00007D0D0000}"/>
    <cellStyle name="Comma 2 8 4" xfId="2947" xr:uid="{00000000-0005-0000-0000-00007E0D0000}"/>
    <cellStyle name="Comma 2 8 4 2" xfId="7573" xr:uid="{00000000-0005-0000-0000-00007F0D0000}"/>
    <cellStyle name="Comma 2 8 5" xfId="2948" xr:uid="{00000000-0005-0000-0000-0000800D0000}"/>
    <cellStyle name="Comma 2 8 5 2" xfId="7574" xr:uid="{00000000-0005-0000-0000-0000810D0000}"/>
    <cellStyle name="Comma 2 8 6" xfId="6583" xr:uid="{00000000-0005-0000-0000-0000820D0000}"/>
    <cellStyle name="Comma 2 9" xfId="2949" xr:uid="{00000000-0005-0000-0000-0000830D0000}"/>
    <cellStyle name="Comma 2 9 2" xfId="2950" xr:uid="{00000000-0005-0000-0000-0000840D0000}"/>
    <cellStyle name="Comma 2 9 2 2" xfId="6586" xr:uid="{00000000-0005-0000-0000-0000850D0000}"/>
    <cellStyle name="Comma 2 9 3" xfId="2951" xr:uid="{00000000-0005-0000-0000-0000860D0000}"/>
    <cellStyle name="Comma 2 9 3 2" xfId="6879" xr:uid="{00000000-0005-0000-0000-0000870D0000}"/>
    <cellStyle name="Comma 2 9 4" xfId="2952" xr:uid="{00000000-0005-0000-0000-0000880D0000}"/>
    <cellStyle name="Comma 2 9 4 2" xfId="7575" xr:uid="{00000000-0005-0000-0000-0000890D0000}"/>
    <cellStyle name="Comma 2 9 5" xfId="2953" xr:uid="{00000000-0005-0000-0000-00008A0D0000}"/>
    <cellStyle name="Comma 2 9 5 2" xfId="7576" xr:uid="{00000000-0005-0000-0000-00008B0D0000}"/>
    <cellStyle name="Comma 2 9 6" xfId="6585" xr:uid="{00000000-0005-0000-0000-00008C0D0000}"/>
    <cellStyle name="Comma 2_ პროექტის ბიუჯეტი" xfId="2954" xr:uid="{00000000-0005-0000-0000-00008D0D0000}"/>
    <cellStyle name="Comma 20" xfId="6384" xr:uid="{00000000-0005-0000-0000-00008E0D0000}"/>
    <cellStyle name="Comma 21" xfId="9138" xr:uid="{00000000-0005-0000-0000-00008F0D0000}"/>
    <cellStyle name="Comma 21 2" xfId="9265" xr:uid="{00000000-0005-0000-0000-0000900D0000}"/>
    <cellStyle name="Comma 22" xfId="9141" xr:uid="{00000000-0005-0000-0000-0000910D0000}"/>
    <cellStyle name="Comma 22 2" xfId="9268" xr:uid="{00000000-0005-0000-0000-0000920D0000}"/>
    <cellStyle name="Comma 23" xfId="9208" xr:uid="{00000000-0005-0000-0000-0000930D0000}"/>
    <cellStyle name="Comma 3" xfId="8" xr:uid="{00000000-0005-0000-0000-0000940D0000}"/>
    <cellStyle name="Comma 3 10" xfId="2955" xr:uid="{00000000-0005-0000-0000-0000950D0000}"/>
    <cellStyle name="Comma 3 10 2" xfId="2956" xr:uid="{00000000-0005-0000-0000-0000960D0000}"/>
    <cellStyle name="Comma 3 10 2 2" xfId="2957" xr:uid="{00000000-0005-0000-0000-0000970D0000}"/>
    <cellStyle name="Comma 3 10 2 2 2" xfId="7257" xr:uid="{00000000-0005-0000-0000-0000980D0000}"/>
    <cellStyle name="Comma 3 10 2 3" xfId="6589" xr:uid="{00000000-0005-0000-0000-0000990D0000}"/>
    <cellStyle name="Comma 3 10 3" xfId="2958" xr:uid="{00000000-0005-0000-0000-00009A0D0000}"/>
    <cellStyle name="Comma 3 10 3 2" xfId="7578" xr:uid="{00000000-0005-0000-0000-00009B0D0000}"/>
    <cellStyle name="Comma 3 10 4" xfId="6588" xr:uid="{00000000-0005-0000-0000-00009C0D0000}"/>
    <cellStyle name="Comma 3 11" xfId="2959" xr:uid="{00000000-0005-0000-0000-00009D0D0000}"/>
    <cellStyle name="Comma 3 11 2" xfId="2960" xr:uid="{00000000-0005-0000-0000-00009E0D0000}"/>
    <cellStyle name="Comma 3 11 2 2" xfId="2961" xr:uid="{00000000-0005-0000-0000-00009F0D0000}"/>
    <cellStyle name="Comma 3 11 2 2 2" xfId="7258" xr:uid="{00000000-0005-0000-0000-0000A00D0000}"/>
    <cellStyle name="Comma 3 11 2 3" xfId="6591" xr:uid="{00000000-0005-0000-0000-0000A10D0000}"/>
    <cellStyle name="Comma 3 11 3" xfId="2962" xr:uid="{00000000-0005-0000-0000-0000A20D0000}"/>
    <cellStyle name="Comma 3 11 3 2" xfId="7579" xr:uid="{00000000-0005-0000-0000-0000A30D0000}"/>
    <cellStyle name="Comma 3 11 4" xfId="6590" xr:uid="{00000000-0005-0000-0000-0000A40D0000}"/>
    <cellStyle name="Comma 3 12" xfId="2963" xr:uid="{00000000-0005-0000-0000-0000A50D0000}"/>
    <cellStyle name="Comma 3 12 2" xfId="2964" xr:uid="{00000000-0005-0000-0000-0000A60D0000}"/>
    <cellStyle name="Comma 3 12 2 2" xfId="2965" xr:uid="{00000000-0005-0000-0000-0000A70D0000}"/>
    <cellStyle name="Comma 3 12 2 2 2" xfId="7259" xr:uid="{00000000-0005-0000-0000-0000A80D0000}"/>
    <cellStyle name="Comma 3 12 2 3" xfId="6593" xr:uid="{00000000-0005-0000-0000-0000A90D0000}"/>
    <cellStyle name="Comma 3 12 3" xfId="2966" xr:uid="{00000000-0005-0000-0000-0000AA0D0000}"/>
    <cellStyle name="Comma 3 12 3 2" xfId="7580" xr:uid="{00000000-0005-0000-0000-0000AB0D0000}"/>
    <cellStyle name="Comma 3 12 4" xfId="6592" xr:uid="{00000000-0005-0000-0000-0000AC0D0000}"/>
    <cellStyle name="Comma 3 13" xfId="2967" xr:uid="{00000000-0005-0000-0000-0000AD0D0000}"/>
    <cellStyle name="Comma 3 13 2" xfId="2968" xr:uid="{00000000-0005-0000-0000-0000AE0D0000}"/>
    <cellStyle name="Comma 3 13 2 2" xfId="2969" xr:uid="{00000000-0005-0000-0000-0000AF0D0000}"/>
    <cellStyle name="Comma 3 13 2 2 2" xfId="7260" xr:uid="{00000000-0005-0000-0000-0000B00D0000}"/>
    <cellStyle name="Comma 3 13 2 3" xfId="6595" xr:uid="{00000000-0005-0000-0000-0000B10D0000}"/>
    <cellStyle name="Comma 3 13 3" xfId="2970" xr:uid="{00000000-0005-0000-0000-0000B20D0000}"/>
    <cellStyle name="Comma 3 13 3 2" xfId="7581" xr:uid="{00000000-0005-0000-0000-0000B30D0000}"/>
    <cellStyle name="Comma 3 13 4" xfId="6594" xr:uid="{00000000-0005-0000-0000-0000B40D0000}"/>
    <cellStyle name="Comma 3 14" xfId="2971" xr:uid="{00000000-0005-0000-0000-0000B50D0000}"/>
    <cellStyle name="Comma 3 14 2" xfId="2972" xr:uid="{00000000-0005-0000-0000-0000B60D0000}"/>
    <cellStyle name="Comma 3 14 2 2" xfId="2973" xr:uid="{00000000-0005-0000-0000-0000B70D0000}"/>
    <cellStyle name="Comma 3 14 2 2 2" xfId="7261" xr:uid="{00000000-0005-0000-0000-0000B80D0000}"/>
    <cellStyle name="Comma 3 14 2 3" xfId="6597" xr:uid="{00000000-0005-0000-0000-0000B90D0000}"/>
    <cellStyle name="Comma 3 14 3" xfId="2974" xr:uid="{00000000-0005-0000-0000-0000BA0D0000}"/>
    <cellStyle name="Comma 3 14 3 2" xfId="7582" xr:uid="{00000000-0005-0000-0000-0000BB0D0000}"/>
    <cellStyle name="Comma 3 14 4" xfId="6596" xr:uid="{00000000-0005-0000-0000-0000BC0D0000}"/>
    <cellStyle name="Comma 3 15" xfId="2975" xr:uid="{00000000-0005-0000-0000-0000BD0D0000}"/>
    <cellStyle name="Comma 3 15 2" xfId="2976" xr:uid="{00000000-0005-0000-0000-0000BE0D0000}"/>
    <cellStyle name="Comma 3 15 2 2" xfId="2977" xr:uid="{00000000-0005-0000-0000-0000BF0D0000}"/>
    <cellStyle name="Comma 3 15 2 2 2" xfId="7262" xr:uid="{00000000-0005-0000-0000-0000C00D0000}"/>
    <cellStyle name="Comma 3 15 2 3" xfId="6599" xr:uid="{00000000-0005-0000-0000-0000C10D0000}"/>
    <cellStyle name="Comma 3 15 3" xfId="2978" xr:uid="{00000000-0005-0000-0000-0000C20D0000}"/>
    <cellStyle name="Comma 3 15 3 2" xfId="7583" xr:uid="{00000000-0005-0000-0000-0000C30D0000}"/>
    <cellStyle name="Comma 3 15 4" xfId="6598" xr:uid="{00000000-0005-0000-0000-0000C40D0000}"/>
    <cellStyle name="Comma 3 16" xfId="2979" xr:uid="{00000000-0005-0000-0000-0000C50D0000}"/>
    <cellStyle name="Comma 3 16 2" xfId="2980" xr:uid="{00000000-0005-0000-0000-0000C60D0000}"/>
    <cellStyle name="Comma 3 16 2 2" xfId="2981" xr:uid="{00000000-0005-0000-0000-0000C70D0000}"/>
    <cellStyle name="Comma 3 16 2 2 2" xfId="7263" xr:uid="{00000000-0005-0000-0000-0000C80D0000}"/>
    <cellStyle name="Comma 3 16 2 3" xfId="6601" xr:uid="{00000000-0005-0000-0000-0000C90D0000}"/>
    <cellStyle name="Comma 3 16 3" xfId="2982" xr:uid="{00000000-0005-0000-0000-0000CA0D0000}"/>
    <cellStyle name="Comma 3 16 3 2" xfId="7584" xr:uid="{00000000-0005-0000-0000-0000CB0D0000}"/>
    <cellStyle name="Comma 3 16 4" xfId="6600" xr:uid="{00000000-0005-0000-0000-0000CC0D0000}"/>
    <cellStyle name="Comma 3 17" xfId="2983" xr:uid="{00000000-0005-0000-0000-0000CD0D0000}"/>
    <cellStyle name="Comma 3 17 2" xfId="2984" xr:uid="{00000000-0005-0000-0000-0000CE0D0000}"/>
    <cellStyle name="Comma 3 17 2 2" xfId="2985" xr:uid="{00000000-0005-0000-0000-0000CF0D0000}"/>
    <cellStyle name="Comma 3 17 2 2 2" xfId="7264" xr:uid="{00000000-0005-0000-0000-0000D00D0000}"/>
    <cellStyle name="Comma 3 17 2 3" xfId="6603" xr:uid="{00000000-0005-0000-0000-0000D10D0000}"/>
    <cellStyle name="Comma 3 17 3" xfId="2986" xr:uid="{00000000-0005-0000-0000-0000D20D0000}"/>
    <cellStyle name="Comma 3 17 3 2" xfId="7585" xr:uid="{00000000-0005-0000-0000-0000D30D0000}"/>
    <cellStyle name="Comma 3 17 4" xfId="6602" xr:uid="{00000000-0005-0000-0000-0000D40D0000}"/>
    <cellStyle name="Comma 3 18" xfId="2987" xr:uid="{00000000-0005-0000-0000-0000D50D0000}"/>
    <cellStyle name="Comma 3 18 2" xfId="2988" xr:uid="{00000000-0005-0000-0000-0000D60D0000}"/>
    <cellStyle name="Comma 3 18 2 2" xfId="2989" xr:uid="{00000000-0005-0000-0000-0000D70D0000}"/>
    <cellStyle name="Comma 3 18 2 2 2" xfId="7265" xr:uid="{00000000-0005-0000-0000-0000D80D0000}"/>
    <cellStyle name="Comma 3 18 2 3" xfId="6605" xr:uid="{00000000-0005-0000-0000-0000D90D0000}"/>
    <cellStyle name="Comma 3 18 3" xfId="2990" xr:uid="{00000000-0005-0000-0000-0000DA0D0000}"/>
    <cellStyle name="Comma 3 18 3 2" xfId="7586" xr:uid="{00000000-0005-0000-0000-0000DB0D0000}"/>
    <cellStyle name="Comma 3 18 4" xfId="6604" xr:uid="{00000000-0005-0000-0000-0000DC0D0000}"/>
    <cellStyle name="Comma 3 19" xfId="2991" xr:uid="{00000000-0005-0000-0000-0000DD0D0000}"/>
    <cellStyle name="Comma 3 19 2" xfId="2992" xr:uid="{00000000-0005-0000-0000-0000DE0D0000}"/>
    <cellStyle name="Comma 3 19 2 2" xfId="2993" xr:uid="{00000000-0005-0000-0000-0000DF0D0000}"/>
    <cellStyle name="Comma 3 19 2 2 2" xfId="7266" xr:uid="{00000000-0005-0000-0000-0000E00D0000}"/>
    <cellStyle name="Comma 3 19 2 3" xfId="6607" xr:uid="{00000000-0005-0000-0000-0000E10D0000}"/>
    <cellStyle name="Comma 3 19 3" xfId="2994" xr:uid="{00000000-0005-0000-0000-0000E20D0000}"/>
    <cellStyle name="Comma 3 19 3 2" xfId="7587" xr:uid="{00000000-0005-0000-0000-0000E30D0000}"/>
    <cellStyle name="Comma 3 19 4" xfId="6606" xr:uid="{00000000-0005-0000-0000-0000E40D0000}"/>
    <cellStyle name="Comma 3 2" xfId="2995" xr:uid="{00000000-0005-0000-0000-0000E50D0000}"/>
    <cellStyle name="Comma 3 2 10" xfId="2996" xr:uid="{00000000-0005-0000-0000-0000E60D0000}"/>
    <cellStyle name="Comma 3 2 10 2" xfId="2997" xr:uid="{00000000-0005-0000-0000-0000E70D0000}"/>
    <cellStyle name="Comma 3 2 10 2 2" xfId="7589" xr:uid="{00000000-0005-0000-0000-0000E80D0000}"/>
    <cellStyle name="Comma 3 2 10 3" xfId="6609" xr:uid="{00000000-0005-0000-0000-0000E90D0000}"/>
    <cellStyle name="Comma 3 2 11" xfId="2998" xr:uid="{00000000-0005-0000-0000-0000EA0D0000}"/>
    <cellStyle name="Comma 3 2 11 2" xfId="2999" xr:uid="{00000000-0005-0000-0000-0000EB0D0000}"/>
    <cellStyle name="Comma 3 2 11 2 2" xfId="7590" xr:uid="{00000000-0005-0000-0000-0000EC0D0000}"/>
    <cellStyle name="Comma 3 2 11 3" xfId="6610" xr:uid="{00000000-0005-0000-0000-0000ED0D0000}"/>
    <cellStyle name="Comma 3 2 12" xfId="3000" xr:uid="{00000000-0005-0000-0000-0000EE0D0000}"/>
    <cellStyle name="Comma 3 2 12 2" xfId="3001" xr:uid="{00000000-0005-0000-0000-0000EF0D0000}"/>
    <cellStyle name="Comma 3 2 12 2 2" xfId="7591" xr:uid="{00000000-0005-0000-0000-0000F00D0000}"/>
    <cellStyle name="Comma 3 2 12 3" xfId="6611" xr:uid="{00000000-0005-0000-0000-0000F10D0000}"/>
    <cellStyle name="Comma 3 2 13" xfId="3002" xr:uid="{00000000-0005-0000-0000-0000F20D0000}"/>
    <cellStyle name="Comma 3 2 13 2" xfId="3003" xr:uid="{00000000-0005-0000-0000-0000F30D0000}"/>
    <cellStyle name="Comma 3 2 13 2 2" xfId="7592" xr:uid="{00000000-0005-0000-0000-0000F40D0000}"/>
    <cellStyle name="Comma 3 2 13 3" xfId="6612" xr:uid="{00000000-0005-0000-0000-0000F50D0000}"/>
    <cellStyle name="Comma 3 2 14" xfId="3004" xr:uid="{00000000-0005-0000-0000-0000F60D0000}"/>
    <cellStyle name="Comma 3 2 14 2" xfId="3005" xr:uid="{00000000-0005-0000-0000-0000F70D0000}"/>
    <cellStyle name="Comma 3 2 14 2 2" xfId="7593" xr:uid="{00000000-0005-0000-0000-0000F80D0000}"/>
    <cellStyle name="Comma 3 2 14 3" xfId="6613" xr:uid="{00000000-0005-0000-0000-0000F90D0000}"/>
    <cellStyle name="Comma 3 2 15" xfId="3006" xr:uid="{00000000-0005-0000-0000-0000FA0D0000}"/>
    <cellStyle name="Comma 3 2 15 2" xfId="3007" xr:uid="{00000000-0005-0000-0000-0000FB0D0000}"/>
    <cellStyle name="Comma 3 2 15 2 2" xfId="7594" xr:uid="{00000000-0005-0000-0000-0000FC0D0000}"/>
    <cellStyle name="Comma 3 2 15 3" xfId="6614" xr:uid="{00000000-0005-0000-0000-0000FD0D0000}"/>
    <cellStyle name="Comma 3 2 16" xfId="3008" xr:uid="{00000000-0005-0000-0000-0000FE0D0000}"/>
    <cellStyle name="Comma 3 2 16 2" xfId="3009" xr:uid="{00000000-0005-0000-0000-0000FF0D0000}"/>
    <cellStyle name="Comma 3 2 16 2 2" xfId="7595" xr:uid="{00000000-0005-0000-0000-0000000E0000}"/>
    <cellStyle name="Comma 3 2 16 3" xfId="6615" xr:uid="{00000000-0005-0000-0000-0000010E0000}"/>
    <cellStyle name="Comma 3 2 17" xfId="3010" xr:uid="{00000000-0005-0000-0000-0000020E0000}"/>
    <cellStyle name="Comma 3 2 17 2" xfId="3011" xr:uid="{00000000-0005-0000-0000-0000030E0000}"/>
    <cellStyle name="Comma 3 2 17 2 2" xfId="7596" xr:uid="{00000000-0005-0000-0000-0000040E0000}"/>
    <cellStyle name="Comma 3 2 17 3" xfId="6616" xr:uid="{00000000-0005-0000-0000-0000050E0000}"/>
    <cellStyle name="Comma 3 2 18" xfId="3012" xr:uid="{00000000-0005-0000-0000-0000060E0000}"/>
    <cellStyle name="Comma 3 2 18 2" xfId="3013" xr:uid="{00000000-0005-0000-0000-0000070E0000}"/>
    <cellStyle name="Comma 3 2 18 2 2" xfId="7597" xr:uid="{00000000-0005-0000-0000-0000080E0000}"/>
    <cellStyle name="Comma 3 2 18 3" xfId="6617" xr:uid="{00000000-0005-0000-0000-0000090E0000}"/>
    <cellStyle name="Comma 3 2 19" xfId="3014" xr:uid="{00000000-0005-0000-0000-00000A0E0000}"/>
    <cellStyle name="Comma 3 2 19 10" xfId="3015" xr:uid="{00000000-0005-0000-0000-00000B0E0000}"/>
    <cellStyle name="Comma 3 2 19 10 2" xfId="7599" xr:uid="{00000000-0005-0000-0000-00000C0E0000}"/>
    <cellStyle name="Comma 3 2 19 11" xfId="3016" xr:uid="{00000000-0005-0000-0000-00000D0E0000}"/>
    <cellStyle name="Comma 3 2 19 11 2" xfId="7600" xr:uid="{00000000-0005-0000-0000-00000E0E0000}"/>
    <cellStyle name="Comma 3 2 19 12" xfId="3017" xr:uid="{00000000-0005-0000-0000-00000F0E0000}"/>
    <cellStyle name="Comma 3 2 19 12 2" xfId="7601" xr:uid="{00000000-0005-0000-0000-0000100E0000}"/>
    <cellStyle name="Comma 3 2 19 13" xfId="3018" xr:uid="{00000000-0005-0000-0000-0000110E0000}"/>
    <cellStyle name="Comma 3 2 19 13 2" xfId="7602" xr:uid="{00000000-0005-0000-0000-0000120E0000}"/>
    <cellStyle name="Comma 3 2 19 14" xfId="3019" xr:uid="{00000000-0005-0000-0000-0000130E0000}"/>
    <cellStyle name="Comma 3 2 19 14 2" xfId="7598" xr:uid="{00000000-0005-0000-0000-0000140E0000}"/>
    <cellStyle name="Comma 3 2 19 15" xfId="6834" xr:uid="{00000000-0005-0000-0000-0000150E0000}"/>
    <cellStyle name="Comma 3 2 19 2" xfId="3020" xr:uid="{00000000-0005-0000-0000-0000160E0000}"/>
    <cellStyle name="Comma 3 2 19 2 10" xfId="3021" xr:uid="{00000000-0005-0000-0000-0000170E0000}"/>
    <cellStyle name="Comma 3 2 19 2 10 2" xfId="7604" xr:uid="{00000000-0005-0000-0000-0000180E0000}"/>
    <cellStyle name="Comma 3 2 19 2 11" xfId="3022" xr:uid="{00000000-0005-0000-0000-0000190E0000}"/>
    <cellStyle name="Comma 3 2 19 2 11 2" xfId="7605" xr:uid="{00000000-0005-0000-0000-00001A0E0000}"/>
    <cellStyle name="Comma 3 2 19 2 12" xfId="3023" xr:uid="{00000000-0005-0000-0000-00001B0E0000}"/>
    <cellStyle name="Comma 3 2 19 2 12 2" xfId="7606" xr:uid="{00000000-0005-0000-0000-00001C0E0000}"/>
    <cellStyle name="Comma 3 2 19 2 13" xfId="3024" xr:uid="{00000000-0005-0000-0000-00001D0E0000}"/>
    <cellStyle name="Comma 3 2 19 2 13 2" xfId="7607" xr:uid="{00000000-0005-0000-0000-00001E0E0000}"/>
    <cellStyle name="Comma 3 2 19 2 14" xfId="3025" xr:uid="{00000000-0005-0000-0000-00001F0E0000}"/>
    <cellStyle name="Comma 3 2 19 2 14 2" xfId="7603" xr:uid="{00000000-0005-0000-0000-0000200E0000}"/>
    <cellStyle name="Comma 3 2 19 2 15" xfId="6851" xr:uid="{00000000-0005-0000-0000-0000210E0000}"/>
    <cellStyle name="Comma 3 2 19 2 2" xfId="3026" xr:uid="{00000000-0005-0000-0000-0000220E0000}"/>
    <cellStyle name="Comma 3 2 19 2 2 2" xfId="3027" xr:uid="{00000000-0005-0000-0000-0000230E0000}"/>
    <cellStyle name="Comma 3 2 19 2 2 2 2" xfId="7608" xr:uid="{00000000-0005-0000-0000-0000240E0000}"/>
    <cellStyle name="Comma 3 2 19 2 2 3" xfId="6895" xr:uid="{00000000-0005-0000-0000-0000250E0000}"/>
    <cellStyle name="Comma 3 2 19 2 3" xfId="3028" xr:uid="{00000000-0005-0000-0000-0000260E0000}"/>
    <cellStyle name="Comma 3 2 19 2 3 2" xfId="7609" xr:uid="{00000000-0005-0000-0000-0000270E0000}"/>
    <cellStyle name="Comma 3 2 19 2 4" xfId="3029" xr:uid="{00000000-0005-0000-0000-0000280E0000}"/>
    <cellStyle name="Comma 3 2 19 2 4 2" xfId="7610" xr:uid="{00000000-0005-0000-0000-0000290E0000}"/>
    <cellStyle name="Comma 3 2 19 2 5" xfId="3030" xr:uid="{00000000-0005-0000-0000-00002A0E0000}"/>
    <cellStyle name="Comma 3 2 19 2 5 2" xfId="7611" xr:uid="{00000000-0005-0000-0000-00002B0E0000}"/>
    <cellStyle name="Comma 3 2 19 2 6" xfId="3031" xr:uid="{00000000-0005-0000-0000-00002C0E0000}"/>
    <cellStyle name="Comma 3 2 19 2 6 2" xfId="7612" xr:uid="{00000000-0005-0000-0000-00002D0E0000}"/>
    <cellStyle name="Comma 3 2 19 2 7" xfId="3032" xr:uid="{00000000-0005-0000-0000-00002E0E0000}"/>
    <cellStyle name="Comma 3 2 19 2 7 2" xfId="7613" xr:uid="{00000000-0005-0000-0000-00002F0E0000}"/>
    <cellStyle name="Comma 3 2 19 2 8" xfId="3033" xr:uid="{00000000-0005-0000-0000-0000300E0000}"/>
    <cellStyle name="Comma 3 2 19 2 8 2" xfId="7614" xr:uid="{00000000-0005-0000-0000-0000310E0000}"/>
    <cellStyle name="Comma 3 2 19 2 9" xfId="3034" xr:uid="{00000000-0005-0000-0000-0000320E0000}"/>
    <cellStyle name="Comma 3 2 19 2 9 2" xfId="7615" xr:uid="{00000000-0005-0000-0000-0000330E0000}"/>
    <cellStyle name="Comma 3 2 19 3" xfId="3035" xr:uid="{00000000-0005-0000-0000-0000340E0000}"/>
    <cellStyle name="Comma 3 2 19 3 2" xfId="7616" xr:uid="{00000000-0005-0000-0000-0000350E0000}"/>
    <cellStyle name="Comma 3 2 19 4" xfId="3036" xr:uid="{00000000-0005-0000-0000-0000360E0000}"/>
    <cellStyle name="Comma 3 2 19 4 2" xfId="7617" xr:uid="{00000000-0005-0000-0000-0000370E0000}"/>
    <cellStyle name="Comma 3 2 19 5" xfId="3037" xr:uid="{00000000-0005-0000-0000-0000380E0000}"/>
    <cellStyle name="Comma 3 2 19 5 2" xfId="7618" xr:uid="{00000000-0005-0000-0000-0000390E0000}"/>
    <cellStyle name="Comma 3 2 19 6" xfId="3038" xr:uid="{00000000-0005-0000-0000-00003A0E0000}"/>
    <cellStyle name="Comma 3 2 19 6 2" xfId="7619" xr:uid="{00000000-0005-0000-0000-00003B0E0000}"/>
    <cellStyle name="Comma 3 2 19 7" xfId="3039" xr:uid="{00000000-0005-0000-0000-00003C0E0000}"/>
    <cellStyle name="Comma 3 2 19 7 2" xfId="7620" xr:uid="{00000000-0005-0000-0000-00003D0E0000}"/>
    <cellStyle name="Comma 3 2 19 8" xfId="3040" xr:uid="{00000000-0005-0000-0000-00003E0E0000}"/>
    <cellStyle name="Comma 3 2 19 8 2" xfId="7621" xr:uid="{00000000-0005-0000-0000-00003F0E0000}"/>
    <cellStyle name="Comma 3 2 19 9" xfId="3041" xr:uid="{00000000-0005-0000-0000-0000400E0000}"/>
    <cellStyle name="Comma 3 2 19 9 2" xfId="7622" xr:uid="{00000000-0005-0000-0000-0000410E0000}"/>
    <cellStyle name="Comma 3 2 2" xfId="3042" xr:uid="{00000000-0005-0000-0000-0000420E0000}"/>
    <cellStyle name="Comma 3 2 2 10" xfId="3043" xr:uid="{00000000-0005-0000-0000-0000430E0000}"/>
    <cellStyle name="Comma 3 2 2 10 2" xfId="3044" xr:uid="{00000000-0005-0000-0000-0000440E0000}"/>
    <cellStyle name="Comma 3 2 2 10 2 2" xfId="7624" xr:uid="{00000000-0005-0000-0000-0000450E0000}"/>
    <cellStyle name="Comma 3 2 2 10 3" xfId="6619" xr:uid="{00000000-0005-0000-0000-0000460E0000}"/>
    <cellStyle name="Comma 3 2 2 11" xfId="3045" xr:uid="{00000000-0005-0000-0000-0000470E0000}"/>
    <cellStyle name="Comma 3 2 2 11 2" xfId="3046" xr:uid="{00000000-0005-0000-0000-0000480E0000}"/>
    <cellStyle name="Comma 3 2 2 11 2 2" xfId="7625" xr:uid="{00000000-0005-0000-0000-0000490E0000}"/>
    <cellStyle name="Comma 3 2 2 11 3" xfId="6620" xr:uid="{00000000-0005-0000-0000-00004A0E0000}"/>
    <cellStyle name="Comma 3 2 2 12" xfId="3047" xr:uid="{00000000-0005-0000-0000-00004B0E0000}"/>
    <cellStyle name="Comma 3 2 2 12 2" xfId="3048" xr:uid="{00000000-0005-0000-0000-00004C0E0000}"/>
    <cellStyle name="Comma 3 2 2 12 2 2" xfId="7626" xr:uid="{00000000-0005-0000-0000-00004D0E0000}"/>
    <cellStyle name="Comma 3 2 2 12 3" xfId="6621" xr:uid="{00000000-0005-0000-0000-00004E0E0000}"/>
    <cellStyle name="Comma 3 2 2 13" xfId="3049" xr:uid="{00000000-0005-0000-0000-00004F0E0000}"/>
    <cellStyle name="Comma 3 2 2 13 2" xfId="3050" xr:uid="{00000000-0005-0000-0000-0000500E0000}"/>
    <cellStyle name="Comma 3 2 2 13 2 2" xfId="7627" xr:uid="{00000000-0005-0000-0000-0000510E0000}"/>
    <cellStyle name="Comma 3 2 2 13 3" xfId="6622" xr:uid="{00000000-0005-0000-0000-0000520E0000}"/>
    <cellStyle name="Comma 3 2 2 14" xfId="3051" xr:uid="{00000000-0005-0000-0000-0000530E0000}"/>
    <cellStyle name="Comma 3 2 2 14 2" xfId="3052" xr:uid="{00000000-0005-0000-0000-0000540E0000}"/>
    <cellStyle name="Comma 3 2 2 14 2 2" xfId="7628" xr:uid="{00000000-0005-0000-0000-0000550E0000}"/>
    <cellStyle name="Comma 3 2 2 14 3" xfId="6623" xr:uid="{00000000-0005-0000-0000-0000560E0000}"/>
    <cellStyle name="Comma 3 2 2 15" xfId="3053" xr:uid="{00000000-0005-0000-0000-0000570E0000}"/>
    <cellStyle name="Comma 3 2 2 15 2" xfId="3054" xr:uid="{00000000-0005-0000-0000-0000580E0000}"/>
    <cellStyle name="Comma 3 2 2 15 2 2" xfId="7629" xr:uid="{00000000-0005-0000-0000-0000590E0000}"/>
    <cellStyle name="Comma 3 2 2 15 3" xfId="6624" xr:uid="{00000000-0005-0000-0000-00005A0E0000}"/>
    <cellStyle name="Comma 3 2 2 16" xfId="3055" xr:uid="{00000000-0005-0000-0000-00005B0E0000}"/>
    <cellStyle name="Comma 3 2 2 16 2" xfId="3056" xr:uid="{00000000-0005-0000-0000-00005C0E0000}"/>
    <cellStyle name="Comma 3 2 2 16 2 2" xfId="7630" xr:uid="{00000000-0005-0000-0000-00005D0E0000}"/>
    <cellStyle name="Comma 3 2 2 16 3" xfId="6625" xr:uid="{00000000-0005-0000-0000-00005E0E0000}"/>
    <cellStyle name="Comma 3 2 2 17" xfId="3057" xr:uid="{00000000-0005-0000-0000-00005F0E0000}"/>
    <cellStyle name="Comma 3 2 2 17 2" xfId="3058" xr:uid="{00000000-0005-0000-0000-0000600E0000}"/>
    <cellStyle name="Comma 3 2 2 17 2 2" xfId="7631" xr:uid="{00000000-0005-0000-0000-0000610E0000}"/>
    <cellStyle name="Comma 3 2 2 17 3" xfId="6626" xr:uid="{00000000-0005-0000-0000-0000620E0000}"/>
    <cellStyle name="Comma 3 2 2 18" xfId="3059" xr:uid="{00000000-0005-0000-0000-0000630E0000}"/>
    <cellStyle name="Comma 3 2 2 18 2" xfId="3060" xr:uid="{00000000-0005-0000-0000-0000640E0000}"/>
    <cellStyle name="Comma 3 2 2 18 2 2" xfId="7632" xr:uid="{00000000-0005-0000-0000-0000650E0000}"/>
    <cellStyle name="Comma 3 2 2 18 3" xfId="6627" xr:uid="{00000000-0005-0000-0000-0000660E0000}"/>
    <cellStyle name="Comma 3 2 2 19" xfId="3061" xr:uid="{00000000-0005-0000-0000-0000670E0000}"/>
    <cellStyle name="Comma 3 2 2 19 10" xfId="3062" xr:uid="{00000000-0005-0000-0000-0000680E0000}"/>
    <cellStyle name="Comma 3 2 2 19 10 2" xfId="7634" xr:uid="{00000000-0005-0000-0000-0000690E0000}"/>
    <cellStyle name="Comma 3 2 2 19 11" xfId="3063" xr:uid="{00000000-0005-0000-0000-00006A0E0000}"/>
    <cellStyle name="Comma 3 2 2 19 11 2" xfId="7635" xr:uid="{00000000-0005-0000-0000-00006B0E0000}"/>
    <cellStyle name="Comma 3 2 2 19 12" xfId="3064" xr:uid="{00000000-0005-0000-0000-00006C0E0000}"/>
    <cellStyle name="Comma 3 2 2 19 12 2" xfId="7636" xr:uid="{00000000-0005-0000-0000-00006D0E0000}"/>
    <cellStyle name="Comma 3 2 2 19 13" xfId="3065" xr:uid="{00000000-0005-0000-0000-00006E0E0000}"/>
    <cellStyle name="Comma 3 2 2 19 13 2" xfId="7637" xr:uid="{00000000-0005-0000-0000-00006F0E0000}"/>
    <cellStyle name="Comma 3 2 2 19 14" xfId="3066" xr:uid="{00000000-0005-0000-0000-0000700E0000}"/>
    <cellStyle name="Comma 3 2 2 19 14 2" xfId="7633" xr:uid="{00000000-0005-0000-0000-0000710E0000}"/>
    <cellStyle name="Comma 3 2 2 19 15" xfId="6835" xr:uid="{00000000-0005-0000-0000-0000720E0000}"/>
    <cellStyle name="Comma 3 2 2 19 2" xfId="3067" xr:uid="{00000000-0005-0000-0000-0000730E0000}"/>
    <cellStyle name="Comma 3 2 2 19 2 10" xfId="3068" xr:uid="{00000000-0005-0000-0000-0000740E0000}"/>
    <cellStyle name="Comma 3 2 2 19 2 10 2" xfId="7639" xr:uid="{00000000-0005-0000-0000-0000750E0000}"/>
    <cellStyle name="Comma 3 2 2 19 2 11" xfId="3069" xr:uid="{00000000-0005-0000-0000-0000760E0000}"/>
    <cellStyle name="Comma 3 2 2 19 2 11 2" xfId="7640" xr:uid="{00000000-0005-0000-0000-0000770E0000}"/>
    <cellStyle name="Comma 3 2 2 19 2 12" xfId="3070" xr:uid="{00000000-0005-0000-0000-0000780E0000}"/>
    <cellStyle name="Comma 3 2 2 19 2 12 2" xfId="7641" xr:uid="{00000000-0005-0000-0000-0000790E0000}"/>
    <cellStyle name="Comma 3 2 2 19 2 13" xfId="3071" xr:uid="{00000000-0005-0000-0000-00007A0E0000}"/>
    <cellStyle name="Comma 3 2 2 19 2 13 2" xfId="7642" xr:uid="{00000000-0005-0000-0000-00007B0E0000}"/>
    <cellStyle name="Comma 3 2 2 19 2 14" xfId="3072" xr:uid="{00000000-0005-0000-0000-00007C0E0000}"/>
    <cellStyle name="Comma 3 2 2 19 2 14 2" xfId="7638" xr:uid="{00000000-0005-0000-0000-00007D0E0000}"/>
    <cellStyle name="Comma 3 2 2 19 2 15" xfId="6852" xr:uid="{00000000-0005-0000-0000-00007E0E0000}"/>
    <cellStyle name="Comma 3 2 2 19 2 2" xfId="3073" xr:uid="{00000000-0005-0000-0000-00007F0E0000}"/>
    <cellStyle name="Comma 3 2 2 19 2 2 2" xfId="3074" xr:uid="{00000000-0005-0000-0000-0000800E0000}"/>
    <cellStyle name="Comma 3 2 2 19 2 2 2 2" xfId="7643" xr:uid="{00000000-0005-0000-0000-0000810E0000}"/>
    <cellStyle name="Comma 3 2 2 19 2 2 3" xfId="6896" xr:uid="{00000000-0005-0000-0000-0000820E0000}"/>
    <cellStyle name="Comma 3 2 2 19 2 3" xfId="3075" xr:uid="{00000000-0005-0000-0000-0000830E0000}"/>
    <cellStyle name="Comma 3 2 2 19 2 3 2" xfId="7644" xr:uid="{00000000-0005-0000-0000-0000840E0000}"/>
    <cellStyle name="Comma 3 2 2 19 2 4" xfId="3076" xr:uid="{00000000-0005-0000-0000-0000850E0000}"/>
    <cellStyle name="Comma 3 2 2 19 2 4 2" xfId="7645" xr:uid="{00000000-0005-0000-0000-0000860E0000}"/>
    <cellStyle name="Comma 3 2 2 19 2 5" xfId="3077" xr:uid="{00000000-0005-0000-0000-0000870E0000}"/>
    <cellStyle name="Comma 3 2 2 19 2 5 2" xfId="7646" xr:uid="{00000000-0005-0000-0000-0000880E0000}"/>
    <cellStyle name="Comma 3 2 2 19 2 6" xfId="3078" xr:uid="{00000000-0005-0000-0000-0000890E0000}"/>
    <cellStyle name="Comma 3 2 2 19 2 6 2" xfId="7647" xr:uid="{00000000-0005-0000-0000-00008A0E0000}"/>
    <cellStyle name="Comma 3 2 2 19 2 7" xfId="3079" xr:uid="{00000000-0005-0000-0000-00008B0E0000}"/>
    <cellStyle name="Comma 3 2 2 19 2 7 2" xfId="7648" xr:uid="{00000000-0005-0000-0000-00008C0E0000}"/>
    <cellStyle name="Comma 3 2 2 19 2 8" xfId="3080" xr:uid="{00000000-0005-0000-0000-00008D0E0000}"/>
    <cellStyle name="Comma 3 2 2 19 2 8 2" xfId="7649" xr:uid="{00000000-0005-0000-0000-00008E0E0000}"/>
    <cellStyle name="Comma 3 2 2 19 2 9" xfId="3081" xr:uid="{00000000-0005-0000-0000-00008F0E0000}"/>
    <cellStyle name="Comma 3 2 2 19 2 9 2" xfId="7650" xr:uid="{00000000-0005-0000-0000-0000900E0000}"/>
    <cellStyle name="Comma 3 2 2 19 3" xfId="3082" xr:uid="{00000000-0005-0000-0000-0000910E0000}"/>
    <cellStyle name="Comma 3 2 2 19 3 2" xfId="7651" xr:uid="{00000000-0005-0000-0000-0000920E0000}"/>
    <cellStyle name="Comma 3 2 2 19 4" xfId="3083" xr:uid="{00000000-0005-0000-0000-0000930E0000}"/>
    <cellStyle name="Comma 3 2 2 19 4 2" xfId="7652" xr:uid="{00000000-0005-0000-0000-0000940E0000}"/>
    <cellStyle name="Comma 3 2 2 19 5" xfId="3084" xr:uid="{00000000-0005-0000-0000-0000950E0000}"/>
    <cellStyle name="Comma 3 2 2 19 5 2" xfId="7653" xr:uid="{00000000-0005-0000-0000-0000960E0000}"/>
    <cellStyle name="Comma 3 2 2 19 6" xfId="3085" xr:uid="{00000000-0005-0000-0000-0000970E0000}"/>
    <cellStyle name="Comma 3 2 2 19 6 2" xfId="7654" xr:uid="{00000000-0005-0000-0000-0000980E0000}"/>
    <cellStyle name="Comma 3 2 2 19 7" xfId="3086" xr:uid="{00000000-0005-0000-0000-0000990E0000}"/>
    <cellStyle name="Comma 3 2 2 19 7 2" xfId="7655" xr:uid="{00000000-0005-0000-0000-00009A0E0000}"/>
    <cellStyle name="Comma 3 2 2 19 8" xfId="3087" xr:uid="{00000000-0005-0000-0000-00009B0E0000}"/>
    <cellStyle name="Comma 3 2 2 19 8 2" xfId="7656" xr:uid="{00000000-0005-0000-0000-00009C0E0000}"/>
    <cellStyle name="Comma 3 2 2 19 9" xfId="3088" xr:uid="{00000000-0005-0000-0000-00009D0E0000}"/>
    <cellStyle name="Comma 3 2 2 19 9 2" xfId="7657" xr:uid="{00000000-0005-0000-0000-00009E0E0000}"/>
    <cellStyle name="Comma 3 2 2 2" xfId="3089" xr:uid="{00000000-0005-0000-0000-00009F0E0000}"/>
    <cellStyle name="Comma 3 2 2 2 10" xfId="3090" xr:uid="{00000000-0005-0000-0000-0000A00E0000}"/>
    <cellStyle name="Comma 3 2 2 2 10 2" xfId="7659" xr:uid="{00000000-0005-0000-0000-0000A10E0000}"/>
    <cellStyle name="Comma 3 2 2 2 11" xfId="3091" xr:uid="{00000000-0005-0000-0000-0000A20E0000}"/>
    <cellStyle name="Comma 3 2 2 2 11 2" xfId="7660" xr:uid="{00000000-0005-0000-0000-0000A30E0000}"/>
    <cellStyle name="Comma 3 2 2 2 12" xfId="3092" xr:uid="{00000000-0005-0000-0000-0000A40E0000}"/>
    <cellStyle name="Comma 3 2 2 2 12 2" xfId="7661" xr:uid="{00000000-0005-0000-0000-0000A50E0000}"/>
    <cellStyle name="Comma 3 2 2 2 13" xfId="3093" xr:uid="{00000000-0005-0000-0000-0000A60E0000}"/>
    <cellStyle name="Comma 3 2 2 2 13 2" xfId="7662" xr:uid="{00000000-0005-0000-0000-0000A70E0000}"/>
    <cellStyle name="Comma 3 2 2 2 14" xfId="3094" xr:uid="{00000000-0005-0000-0000-0000A80E0000}"/>
    <cellStyle name="Comma 3 2 2 2 14 2" xfId="7663" xr:uid="{00000000-0005-0000-0000-0000A90E0000}"/>
    <cellStyle name="Comma 3 2 2 2 15" xfId="3095" xr:uid="{00000000-0005-0000-0000-0000AA0E0000}"/>
    <cellStyle name="Comma 3 2 2 2 15 2" xfId="7664" xr:uid="{00000000-0005-0000-0000-0000AB0E0000}"/>
    <cellStyle name="Comma 3 2 2 2 16" xfId="3096" xr:uid="{00000000-0005-0000-0000-0000AC0E0000}"/>
    <cellStyle name="Comma 3 2 2 2 16 2" xfId="7658" xr:uid="{00000000-0005-0000-0000-0000AD0E0000}"/>
    <cellStyle name="Comma 3 2 2 2 17" xfId="6618" xr:uid="{00000000-0005-0000-0000-0000AE0E0000}"/>
    <cellStyle name="Comma 3 2 2 2 2" xfId="3097" xr:uid="{00000000-0005-0000-0000-0000AF0E0000}"/>
    <cellStyle name="Comma 3 2 2 2 2 10" xfId="3098" xr:uid="{00000000-0005-0000-0000-0000B00E0000}"/>
    <cellStyle name="Comma 3 2 2 2 2 10 2" xfId="7666" xr:uid="{00000000-0005-0000-0000-0000B10E0000}"/>
    <cellStyle name="Comma 3 2 2 2 2 11" xfId="3099" xr:uid="{00000000-0005-0000-0000-0000B20E0000}"/>
    <cellStyle name="Comma 3 2 2 2 2 11 2" xfId="7667" xr:uid="{00000000-0005-0000-0000-0000B30E0000}"/>
    <cellStyle name="Comma 3 2 2 2 2 12" xfId="3100" xr:uid="{00000000-0005-0000-0000-0000B40E0000}"/>
    <cellStyle name="Comma 3 2 2 2 2 12 2" xfId="7668" xr:uid="{00000000-0005-0000-0000-0000B50E0000}"/>
    <cellStyle name="Comma 3 2 2 2 2 13" xfId="3101" xr:uid="{00000000-0005-0000-0000-0000B60E0000}"/>
    <cellStyle name="Comma 3 2 2 2 2 13 2" xfId="7669" xr:uid="{00000000-0005-0000-0000-0000B70E0000}"/>
    <cellStyle name="Comma 3 2 2 2 2 14" xfId="3102" xr:uid="{00000000-0005-0000-0000-0000B80E0000}"/>
    <cellStyle name="Comma 3 2 2 2 2 14 2" xfId="7665" xr:uid="{00000000-0005-0000-0000-0000B90E0000}"/>
    <cellStyle name="Comma 3 2 2 2 2 15" xfId="6628" xr:uid="{00000000-0005-0000-0000-0000BA0E0000}"/>
    <cellStyle name="Comma 3 2 2 2 2 2" xfId="3103" xr:uid="{00000000-0005-0000-0000-0000BB0E0000}"/>
    <cellStyle name="Comma 3 2 2 2 2 2 10" xfId="3104" xr:uid="{00000000-0005-0000-0000-0000BC0E0000}"/>
    <cellStyle name="Comma 3 2 2 2 2 2 10 2" xfId="7671" xr:uid="{00000000-0005-0000-0000-0000BD0E0000}"/>
    <cellStyle name="Comma 3 2 2 2 2 2 11" xfId="3105" xr:uid="{00000000-0005-0000-0000-0000BE0E0000}"/>
    <cellStyle name="Comma 3 2 2 2 2 2 11 2" xfId="7672" xr:uid="{00000000-0005-0000-0000-0000BF0E0000}"/>
    <cellStyle name="Comma 3 2 2 2 2 2 12" xfId="3106" xr:uid="{00000000-0005-0000-0000-0000C00E0000}"/>
    <cellStyle name="Comma 3 2 2 2 2 2 12 2" xfId="7673" xr:uid="{00000000-0005-0000-0000-0000C10E0000}"/>
    <cellStyle name="Comma 3 2 2 2 2 2 13" xfId="3107" xr:uid="{00000000-0005-0000-0000-0000C20E0000}"/>
    <cellStyle name="Comma 3 2 2 2 2 2 13 2" xfId="7674" xr:uid="{00000000-0005-0000-0000-0000C30E0000}"/>
    <cellStyle name="Comma 3 2 2 2 2 2 14" xfId="3108" xr:uid="{00000000-0005-0000-0000-0000C40E0000}"/>
    <cellStyle name="Comma 3 2 2 2 2 2 14 2" xfId="7670" xr:uid="{00000000-0005-0000-0000-0000C50E0000}"/>
    <cellStyle name="Comma 3 2 2 2 2 2 15" xfId="6882" xr:uid="{00000000-0005-0000-0000-0000C60E0000}"/>
    <cellStyle name="Comma 3 2 2 2 2 2 2" xfId="3109" xr:uid="{00000000-0005-0000-0000-0000C70E0000}"/>
    <cellStyle name="Comma 3 2 2 2 2 2 2 2" xfId="3110" xr:uid="{00000000-0005-0000-0000-0000C80E0000}"/>
    <cellStyle name="Comma 3 2 2 2 2 2 2 2 2" xfId="7675" xr:uid="{00000000-0005-0000-0000-0000C90E0000}"/>
    <cellStyle name="Comma 3 2 2 2 2 2 2 3" xfId="6883" xr:uid="{00000000-0005-0000-0000-0000CA0E0000}"/>
    <cellStyle name="Comma 3 2 2 2 2 2 3" xfId="3111" xr:uid="{00000000-0005-0000-0000-0000CB0E0000}"/>
    <cellStyle name="Comma 3 2 2 2 2 2 3 2" xfId="7676" xr:uid="{00000000-0005-0000-0000-0000CC0E0000}"/>
    <cellStyle name="Comma 3 2 2 2 2 2 4" xfId="3112" xr:uid="{00000000-0005-0000-0000-0000CD0E0000}"/>
    <cellStyle name="Comma 3 2 2 2 2 2 4 2" xfId="7677" xr:uid="{00000000-0005-0000-0000-0000CE0E0000}"/>
    <cellStyle name="Comma 3 2 2 2 2 2 5" xfId="3113" xr:uid="{00000000-0005-0000-0000-0000CF0E0000}"/>
    <cellStyle name="Comma 3 2 2 2 2 2 5 2" xfId="7678" xr:uid="{00000000-0005-0000-0000-0000D00E0000}"/>
    <cellStyle name="Comma 3 2 2 2 2 2 6" xfId="3114" xr:uid="{00000000-0005-0000-0000-0000D10E0000}"/>
    <cellStyle name="Comma 3 2 2 2 2 2 6 2" xfId="7679" xr:uid="{00000000-0005-0000-0000-0000D20E0000}"/>
    <cellStyle name="Comma 3 2 2 2 2 2 7" xfId="3115" xr:uid="{00000000-0005-0000-0000-0000D30E0000}"/>
    <cellStyle name="Comma 3 2 2 2 2 2 7 2" xfId="7680" xr:uid="{00000000-0005-0000-0000-0000D40E0000}"/>
    <cellStyle name="Comma 3 2 2 2 2 2 8" xfId="3116" xr:uid="{00000000-0005-0000-0000-0000D50E0000}"/>
    <cellStyle name="Comma 3 2 2 2 2 2 8 2" xfId="7681" xr:uid="{00000000-0005-0000-0000-0000D60E0000}"/>
    <cellStyle name="Comma 3 2 2 2 2 2 9" xfId="3117" xr:uid="{00000000-0005-0000-0000-0000D70E0000}"/>
    <cellStyle name="Comma 3 2 2 2 2 2 9 2" xfId="7682" xr:uid="{00000000-0005-0000-0000-0000D80E0000}"/>
    <cellStyle name="Comma 3 2 2 2 2 3" xfId="3118" xr:uid="{00000000-0005-0000-0000-0000D90E0000}"/>
    <cellStyle name="Comma 3 2 2 2 2 3 2" xfId="7683" xr:uid="{00000000-0005-0000-0000-0000DA0E0000}"/>
    <cellStyle name="Comma 3 2 2 2 2 4" xfId="3119" xr:uid="{00000000-0005-0000-0000-0000DB0E0000}"/>
    <cellStyle name="Comma 3 2 2 2 2 4 2" xfId="7684" xr:uid="{00000000-0005-0000-0000-0000DC0E0000}"/>
    <cellStyle name="Comma 3 2 2 2 2 5" xfId="3120" xr:uid="{00000000-0005-0000-0000-0000DD0E0000}"/>
    <cellStyle name="Comma 3 2 2 2 2 5 2" xfId="7685" xr:uid="{00000000-0005-0000-0000-0000DE0E0000}"/>
    <cellStyle name="Comma 3 2 2 2 2 6" xfId="3121" xr:uid="{00000000-0005-0000-0000-0000DF0E0000}"/>
    <cellStyle name="Comma 3 2 2 2 2 6 2" xfId="7686" xr:uid="{00000000-0005-0000-0000-0000E00E0000}"/>
    <cellStyle name="Comma 3 2 2 2 2 7" xfId="3122" xr:uid="{00000000-0005-0000-0000-0000E10E0000}"/>
    <cellStyle name="Comma 3 2 2 2 2 7 2" xfId="7687" xr:uid="{00000000-0005-0000-0000-0000E20E0000}"/>
    <cellStyle name="Comma 3 2 2 2 2 8" xfId="3123" xr:uid="{00000000-0005-0000-0000-0000E30E0000}"/>
    <cellStyle name="Comma 3 2 2 2 2 8 2" xfId="7688" xr:uid="{00000000-0005-0000-0000-0000E40E0000}"/>
    <cellStyle name="Comma 3 2 2 2 2 9" xfId="3124" xr:uid="{00000000-0005-0000-0000-0000E50E0000}"/>
    <cellStyle name="Comma 3 2 2 2 2 9 2" xfId="7689" xr:uid="{00000000-0005-0000-0000-0000E60E0000}"/>
    <cellStyle name="Comma 3 2 2 2 3" xfId="3125" xr:uid="{00000000-0005-0000-0000-0000E70E0000}"/>
    <cellStyle name="Comma 3 2 2 2 3 2" xfId="3126" xr:uid="{00000000-0005-0000-0000-0000E80E0000}"/>
    <cellStyle name="Comma 3 2 2 2 3 2 2" xfId="7690" xr:uid="{00000000-0005-0000-0000-0000E90E0000}"/>
    <cellStyle name="Comma 3 2 2 2 3 3" xfId="6836" xr:uid="{00000000-0005-0000-0000-0000EA0E0000}"/>
    <cellStyle name="Comma 3 2 2 2 4" xfId="3127" xr:uid="{00000000-0005-0000-0000-0000EB0E0000}"/>
    <cellStyle name="Comma 3 2 2 2 4 2" xfId="3128" xr:uid="{00000000-0005-0000-0000-0000EC0E0000}"/>
    <cellStyle name="Comma 3 2 2 2 4 2 2" xfId="7691" xr:uid="{00000000-0005-0000-0000-0000ED0E0000}"/>
    <cellStyle name="Comma 3 2 2 2 4 3" xfId="6809" xr:uid="{00000000-0005-0000-0000-0000EE0E0000}"/>
    <cellStyle name="Comma 3 2 2 2 5" xfId="3129" xr:uid="{00000000-0005-0000-0000-0000EF0E0000}"/>
    <cellStyle name="Comma 3 2 2 2 5 2" xfId="7692" xr:uid="{00000000-0005-0000-0000-0000F00E0000}"/>
    <cellStyle name="Comma 3 2 2 2 6" xfId="3130" xr:uid="{00000000-0005-0000-0000-0000F10E0000}"/>
    <cellStyle name="Comma 3 2 2 2 6 2" xfId="7693" xr:uid="{00000000-0005-0000-0000-0000F20E0000}"/>
    <cellStyle name="Comma 3 2 2 2 7" xfId="3131" xr:uid="{00000000-0005-0000-0000-0000F30E0000}"/>
    <cellStyle name="Comma 3 2 2 2 7 2" xfId="7694" xr:uid="{00000000-0005-0000-0000-0000F40E0000}"/>
    <cellStyle name="Comma 3 2 2 2 8" xfId="3132" xr:uid="{00000000-0005-0000-0000-0000F50E0000}"/>
    <cellStyle name="Comma 3 2 2 2 8 2" xfId="7695" xr:uid="{00000000-0005-0000-0000-0000F60E0000}"/>
    <cellStyle name="Comma 3 2 2 2 9" xfId="3133" xr:uid="{00000000-0005-0000-0000-0000F70E0000}"/>
    <cellStyle name="Comma 3 2 2 2 9 2" xfId="7696" xr:uid="{00000000-0005-0000-0000-0000F80E0000}"/>
    <cellStyle name="Comma 3 2 2 20" xfId="3134" xr:uid="{00000000-0005-0000-0000-0000F90E0000}"/>
    <cellStyle name="Comma 3 2 2 20 2" xfId="3135" xr:uid="{00000000-0005-0000-0000-0000FA0E0000}"/>
    <cellStyle name="Comma 3 2 2 20 2 2" xfId="7697" xr:uid="{00000000-0005-0000-0000-0000FB0E0000}"/>
    <cellStyle name="Comma 3 2 2 20 3" xfId="6810" xr:uid="{00000000-0005-0000-0000-0000FC0E0000}"/>
    <cellStyle name="Comma 3 2 2 21" xfId="3136" xr:uid="{00000000-0005-0000-0000-0000FD0E0000}"/>
    <cellStyle name="Comma 3 2 2 21 2" xfId="7698" xr:uid="{00000000-0005-0000-0000-0000FE0E0000}"/>
    <cellStyle name="Comma 3 2 2 22" xfId="3137" xr:uid="{00000000-0005-0000-0000-0000FF0E0000}"/>
    <cellStyle name="Comma 3 2 2 22 2" xfId="7699" xr:uid="{00000000-0005-0000-0000-0000000F0000}"/>
    <cellStyle name="Comma 3 2 2 23" xfId="3138" xr:uid="{00000000-0005-0000-0000-0000010F0000}"/>
    <cellStyle name="Comma 3 2 2 23 2" xfId="7700" xr:uid="{00000000-0005-0000-0000-0000020F0000}"/>
    <cellStyle name="Comma 3 2 2 24" xfId="3139" xr:uid="{00000000-0005-0000-0000-0000030F0000}"/>
    <cellStyle name="Comma 3 2 2 24 2" xfId="7701" xr:uid="{00000000-0005-0000-0000-0000040F0000}"/>
    <cellStyle name="Comma 3 2 2 25" xfId="3140" xr:uid="{00000000-0005-0000-0000-0000050F0000}"/>
    <cellStyle name="Comma 3 2 2 25 2" xfId="7702" xr:uid="{00000000-0005-0000-0000-0000060F0000}"/>
    <cellStyle name="Comma 3 2 2 26" xfId="3141" xr:uid="{00000000-0005-0000-0000-0000070F0000}"/>
    <cellStyle name="Comma 3 2 2 26 2" xfId="7703" xr:uid="{00000000-0005-0000-0000-0000080F0000}"/>
    <cellStyle name="Comma 3 2 2 27" xfId="3142" xr:uid="{00000000-0005-0000-0000-0000090F0000}"/>
    <cellStyle name="Comma 3 2 2 27 2" xfId="7704" xr:uid="{00000000-0005-0000-0000-00000A0F0000}"/>
    <cellStyle name="Comma 3 2 2 28" xfId="3143" xr:uid="{00000000-0005-0000-0000-00000B0F0000}"/>
    <cellStyle name="Comma 3 2 2 28 2" xfId="7705" xr:uid="{00000000-0005-0000-0000-00000C0F0000}"/>
    <cellStyle name="Comma 3 2 2 29" xfId="3144" xr:uid="{00000000-0005-0000-0000-00000D0F0000}"/>
    <cellStyle name="Comma 3 2 2 29 2" xfId="7706" xr:uid="{00000000-0005-0000-0000-00000E0F0000}"/>
    <cellStyle name="Comma 3 2 2 3" xfId="3145" xr:uid="{00000000-0005-0000-0000-00000F0F0000}"/>
    <cellStyle name="Comma 3 2 2 3 2" xfId="3146" xr:uid="{00000000-0005-0000-0000-0000100F0000}"/>
    <cellStyle name="Comma 3 2 2 3 2 2" xfId="7707" xr:uid="{00000000-0005-0000-0000-0000110F0000}"/>
    <cellStyle name="Comma 3 2 2 3 3" xfId="6629" xr:uid="{00000000-0005-0000-0000-0000120F0000}"/>
    <cellStyle name="Comma 3 2 2 30" xfId="3147" xr:uid="{00000000-0005-0000-0000-0000130F0000}"/>
    <cellStyle name="Comma 3 2 2 30 2" xfId="7708" xr:uid="{00000000-0005-0000-0000-0000140F0000}"/>
    <cellStyle name="Comma 3 2 2 31" xfId="3148" xr:uid="{00000000-0005-0000-0000-0000150F0000}"/>
    <cellStyle name="Comma 3 2 2 31 2" xfId="7709" xr:uid="{00000000-0005-0000-0000-0000160F0000}"/>
    <cellStyle name="Comma 3 2 2 32" xfId="3149" xr:uid="{00000000-0005-0000-0000-0000170F0000}"/>
    <cellStyle name="Comma 3 2 2 32 2" xfId="7623" xr:uid="{00000000-0005-0000-0000-0000180F0000}"/>
    <cellStyle name="Comma 3 2 2 33" xfId="6404" xr:uid="{00000000-0005-0000-0000-0000190F0000}"/>
    <cellStyle name="Comma 3 2 2 4" xfId="3150" xr:uid="{00000000-0005-0000-0000-00001A0F0000}"/>
    <cellStyle name="Comma 3 2 2 4 2" xfId="3151" xr:uid="{00000000-0005-0000-0000-00001B0F0000}"/>
    <cellStyle name="Comma 3 2 2 4 2 2" xfId="7710" xr:uid="{00000000-0005-0000-0000-00001C0F0000}"/>
    <cellStyle name="Comma 3 2 2 4 3" xfId="6630" xr:uid="{00000000-0005-0000-0000-00001D0F0000}"/>
    <cellStyle name="Comma 3 2 2 5" xfId="3152" xr:uid="{00000000-0005-0000-0000-00001E0F0000}"/>
    <cellStyle name="Comma 3 2 2 5 2" xfId="3153" xr:uid="{00000000-0005-0000-0000-00001F0F0000}"/>
    <cellStyle name="Comma 3 2 2 5 2 2" xfId="7711" xr:uid="{00000000-0005-0000-0000-0000200F0000}"/>
    <cellStyle name="Comma 3 2 2 5 3" xfId="6631" xr:uid="{00000000-0005-0000-0000-0000210F0000}"/>
    <cellStyle name="Comma 3 2 2 6" xfId="3154" xr:uid="{00000000-0005-0000-0000-0000220F0000}"/>
    <cellStyle name="Comma 3 2 2 6 2" xfId="3155" xr:uid="{00000000-0005-0000-0000-0000230F0000}"/>
    <cellStyle name="Comma 3 2 2 6 2 2" xfId="7712" xr:uid="{00000000-0005-0000-0000-0000240F0000}"/>
    <cellStyle name="Comma 3 2 2 6 3" xfId="6632" xr:uid="{00000000-0005-0000-0000-0000250F0000}"/>
    <cellStyle name="Comma 3 2 2 7" xfId="3156" xr:uid="{00000000-0005-0000-0000-0000260F0000}"/>
    <cellStyle name="Comma 3 2 2 7 2" xfId="3157" xr:uid="{00000000-0005-0000-0000-0000270F0000}"/>
    <cellStyle name="Comma 3 2 2 7 2 2" xfId="7713" xr:uid="{00000000-0005-0000-0000-0000280F0000}"/>
    <cellStyle name="Comma 3 2 2 7 3" xfId="6633" xr:uid="{00000000-0005-0000-0000-0000290F0000}"/>
    <cellStyle name="Comma 3 2 2 8" xfId="3158" xr:uid="{00000000-0005-0000-0000-00002A0F0000}"/>
    <cellStyle name="Comma 3 2 2 8 2" xfId="3159" xr:uid="{00000000-0005-0000-0000-00002B0F0000}"/>
    <cellStyle name="Comma 3 2 2 8 2 2" xfId="7714" xr:uid="{00000000-0005-0000-0000-00002C0F0000}"/>
    <cellStyle name="Comma 3 2 2 8 3" xfId="6634" xr:uid="{00000000-0005-0000-0000-00002D0F0000}"/>
    <cellStyle name="Comma 3 2 2 9" xfId="3160" xr:uid="{00000000-0005-0000-0000-00002E0F0000}"/>
    <cellStyle name="Comma 3 2 2 9 2" xfId="3161" xr:uid="{00000000-0005-0000-0000-00002F0F0000}"/>
    <cellStyle name="Comma 3 2 2 9 2 2" xfId="7715" xr:uid="{00000000-0005-0000-0000-0000300F0000}"/>
    <cellStyle name="Comma 3 2 2 9 3" xfId="6635" xr:uid="{00000000-0005-0000-0000-0000310F0000}"/>
    <cellStyle name="Comma 3 2 20" xfId="3162" xr:uid="{00000000-0005-0000-0000-0000320F0000}"/>
    <cellStyle name="Comma 3 2 20 2" xfId="3163" xr:uid="{00000000-0005-0000-0000-0000330F0000}"/>
    <cellStyle name="Comma 3 2 20 2 2" xfId="7716" xr:uid="{00000000-0005-0000-0000-0000340F0000}"/>
    <cellStyle name="Comma 3 2 20 3" xfId="6811" xr:uid="{00000000-0005-0000-0000-0000350F0000}"/>
    <cellStyle name="Comma 3 2 21" xfId="3164" xr:uid="{00000000-0005-0000-0000-0000360F0000}"/>
    <cellStyle name="Comma 3 2 21 2" xfId="7717" xr:uid="{00000000-0005-0000-0000-0000370F0000}"/>
    <cellStyle name="Comma 3 2 22" xfId="3165" xr:uid="{00000000-0005-0000-0000-0000380F0000}"/>
    <cellStyle name="Comma 3 2 22 2" xfId="7718" xr:uid="{00000000-0005-0000-0000-0000390F0000}"/>
    <cellStyle name="Comma 3 2 23" xfId="3166" xr:uid="{00000000-0005-0000-0000-00003A0F0000}"/>
    <cellStyle name="Comma 3 2 23 2" xfId="7719" xr:uid="{00000000-0005-0000-0000-00003B0F0000}"/>
    <cellStyle name="Comma 3 2 24" xfId="3167" xr:uid="{00000000-0005-0000-0000-00003C0F0000}"/>
    <cellStyle name="Comma 3 2 24 2" xfId="7720" xr:uid="{00000000-0005-0000-0000-00003D0F0000}"/>
    <cellStyle name="Comma 3 2 25" xfId="3168" xr:uid="{00000000-0005-0000-0000-00003E0F0000}"/>
    <cellStyle name="Comma 3 2 25 2" xfId="7721" xr:uid="{00000000-0005-0000-0000-00003F0F0000}"/>
    <cellStyle name="Comma 3 2 26" xfId="3169" xr:uid="{00000000-0005-0000-0000-0000400F0000}"/>
    <cellStyle name="Comma 3 2 26 2" xfId="7722" xr:uid="{00000000-0005-0000-0000-0000410F0000}"/>
    <cellStyle name="Comma 3 2 27" xfId="3170" xr:uid="{00000000-0005-0000-0000-0000420F0000}"/>
    <cellStyle name="Comma 3 2 27 2" xfId="7723" xr:uid="{00000000-0005-0000-0000-0000430F0000}"/>
    <cellStyle name="Comma 3 2 28" xfId="3171" xr:uid="{00000000-0005-0000-0000-0000440F0000}"/>
    <cellStyle name="Comma 3 2 28 2" xfId="7724" xr:uid="{00000000-0005-0000-0000-0000450F0000}"/>
    <cellStyle name="Comma 3 2 29" xfId="3172" xr:uid="{00000000-0005-0000-0000-0000460F0000}"/>
    <cellStyle name="Comma 3 2 29 2" xfId="7725" xr:uid="{00000000-0005-0000-0000-0000470F0000}"/>
    <cellStyle name="Comma 3 2 3" xfId="3173" xr:uid="{00000000-0005-0000-0000-0000480F0000}"/>
    <cellStyle name="Comma 3 2 3 10" xfId="3174" xr:uid="{00000000-0005-0000-0000-0000490F0000}"/>
    <cellStyle name="Comma 3 2 3 10 2" xfId="7727" xr:uid="{00000000-0005-0000-0000-00004A0F0000}"/>
    <cellStyle name="Comma 3 2 3 11" xfId="3175" xr:uid="{00000000-0005-0000-0000-00004B0F0000}"/>
    <cellStyle name="Comma 3 2 3 11 2" xfId="7728" xr:uid="{00000000-0005-0000-0000-00004C0F0000}"/>
    <cellStyle name="Comma 3 2 3 12" xfId="3176" xr:uid="{00000000-0005-0000-0000-00004D0F0000}"/>
    <cellStyle name="Comma 3 2 3 12 2" xfId="7729" xr:uid="{00000000-0005-0000-0000-00004E0F0000}"/>
    <cellStyle name="Comma 3 2 3 13" xfId="3177" xr:uid="{00000000-0005-0000-0000-00004F0F0000}"/>
    <cellStyle name="Comma 3 2 3 13 2" xfId="7730" xr:uid="{00000000-0005-0000-0000-0000500F0000}"/>
    <cellStyle name="Comma 3 2 3 14" xfId="3178" xr:uid="{00000000-0005-0000-0000-0000510F0000}"/>
    <cellStyle name="Comma 3 2 3 14 2" xfId="7731" xr:uid="{00000000-0005-0000-0000-0000520F0000}"/>
    <cellStyle name="Comma 3 2 3 15" xfId="3179" xr:uid="{00000000-0005-0000-0000-0000530F0000}"/>
    <cellStyle name="Comma 3 2 3 15 2" xfId="7732" xr:uid="{00000000-0005-0000-0000-0000540F0000}"/>
    <cellStyle name="Comma 3 2 3 16" xfId="3180" xr:uid="{00000000-0005-0000-0000-0000550F0000}"/>
    <cellStyle name="Comma 3 2 3 16 2" xfId="7726" xr:uid="{00000000-0005-0000-0000-0000560F0000}"/>
    <cellStyle name="Comma 3 2 3 17" xfId="6608" xr:uid="{00000000-0005-0000-0000-0000570F0000}"/>
    <cellStyle name="Comma 3 2 3 2" xfId="3181" xr:uid="{00000000-0005-0000-0000-0000580F0000}"/>
    <cellStyle name="Comma 3 2 3 2 10" xfId="3182" xr:uid="{00000000-0005-0000-0000-0000590F0000}"/>
    <cellStyle name="Comma 3 2 3 2 10 2" xfId="7734" xr:uid="{00000000-0005-0000-0000-00005A0F0000}"/>
    <cellStyle name="Comma 3 2 3 2 11" xfId="3183" xr:uid="{00000000-0005-0000-0000-00005B0F0000}"/>
    <cellStyle name="Comma 3 2 3 2 11 2" xfId="7735" xr:uid="{00000000-0005-0000-0000-00005C0F0000}"/>
    <cellStyle name="Comma 3 2 3 2 12" xfId="3184" xr:uid="{00000000-0005-0000-0000-00005D0F0000}"/>
    <cellStyle name="Comma 3 2 3 2 12 2" xfId="7736" xr:uid="{00000000-0005-0000-0000-00005E0F0000}"/>
    <cellStyle name="Comma 3 2 3 2 13" xfId="3185" xr:uid="{00000000-0005-0000-0000-00005F0F0000}"/>
    <cellStyle name="Comma 3 2 3 2 13 2" xfId="7737" xr:uid="{00000000-0005-0000-0000-0000600F0000}"/>
    <cellStyle name="Comma 3 2 3 2 14" xfId="3186" xr:uid="{00000000-0005-0000-0000-0000610F0000}"/>
    <cellStyle name="Comma 3 2 3 2 14 2" xfId="7733" xr:uid="{00000000-0005-0000-0000-0000620F0000}"/>
    <cellStyle name="Comma 3 2 3 2 15" xfId="6636" xr:uid="{00000000-0005-0000-0000-0000630F0000}"/>
    <cellStyle name="Comma 3 2 3 2 2" xfId="3187" xr:uid="{00000000-0005-0000-0000-0000640F0000}"/>
    <cellStyle name="Comma 3 2 3 2 2 10" xfId="3188" xr:uid="{00000000-0005-0000-0000-0000650F0000}"/>
    <cellStyle name="Comma 3 2 3 2 2 10 2" xfId="7739" xr:uid="{00000000-0005-0000-0000-0000660F0000}"/>
    <cellStyle name="Comma 3 2 3 2 2 11" xfId="3189" xr:uid="{00000000-0005-0000-0000-0000670F0000}"/>
    <cellStyle name="Comma 3 2 3 2 2 11 2" xfId="7740" xr:uid="{00000000-0005-0000-0000-0000680F0000}"/>
    <cellStyle name="Comma 3 2 3 2 2 12" xfId="3190" xr:uid="{00000000-0005-0000-0000-0000690F0000}"/>
    <cellStyle name="Comma 3 2 3 2 2 12 2" xfId="7741" xr:uid="{00000000-0005-0000-0000-00006A0F0000}"/>
    <cellStyle name="Comma 3 2 3 2 2 13" xfId="3191" xr:uid="{00000000-0005-0000-0000-00006B0F0000}"/>
    <cellStyle name="Comma 3 2 3 2 2 13 2" xfId="7742" xr:uid="{00000000-0005-0000-0000-00006C0F0000}"/>
    <cellStyle name="Comma 3 2 3 2 2 14" xfId="3192" xr:uid="{00000000-0005-0000-0000-00006D0F0000}"/>
    <cellStyle name="Comma 3 2 3 2 2 14 2" xfId="7738" xr:uid="{00000000-0005-0000-0000-00006E0F0000}"/>
    <cellStyle name="Comma 3 2 3 2 2 15" xfId="6881" xr:uid="{00000000-0005-0000-0000-00006F0F0000}"/>
    <cellStyle name="Comma 3 2 3 2 2 2" xfId="3193" xr:uid="{00000000-0005-0000-0000-0000700F0000}"/>
    <cellStyle name="Comma 3 2 3 2 2 2 2" xfId="3194" xr:uid="{00000000-0005-0000-0000-0000710F0000}"/>
    <cellStyle name="Comma 3 2 3 2 2 2 2 2" xfId="7743" xr:uid="{00000000-0005-0000-0000-0000720F0000}"/>
    <cellStyle name="Comma 3 2 3 2 2 2 3" xfId="6884" xr:uid="{00000000-0005-0000-0000-0000730F0000}"/>
    <cellStyle name="Comma 3 2 3 2 2 3" xfId="3195" xr:uid="{00000000-0005-0000-0000-0000740F0000}"/>
    <cellStyle name="Comma 3 2 3 2 2 3 2" xfId="7744" xr:uid="{00000000-0005-0000-0000-0000750F0000}"/>
    <cellStyle name="Comma 3 2 3 2 2 4" xfId="3196" xr:uid="{00000000-0005-0000-0000-0000760F0000}"/>
    <cellStyle name="Comma 3 2 3 2 2 4 2" xfId="7745" xr:uid="{00000000-0005-0000-0000-0000770F0000}"/>
    <cellStyle name="Comma 3 2 3 2 2 5" xfId="3197" xr:uid="{00000000-0005-0000-0000-0000780F0000}"/>
    <cellStyle name="Comma 3 2 3 2 2 5 2" xfId="7746" xr:uid="{00000000-0005-0000-0000-0000790F0000}"/>
    <cellStyle name="Comma 3 2 3 2 2 6" xfId="3198" xr:uid="{00000000-0005-0000-0000-00007A0F0000}"/>
    <cellStyle name="Comma 3 2 3 2 2 6 2" xfId="7747" xr:uid="{00000000-0005-0000-0000-00007B0F0000}"/>
    <cellStyle name="Comma 3 2 3 2 2 7" xfId="3199" xr:uid="{00000000-0005-0000-0000-00007C0F0000}"/>
    <cellStyle name="Comma 3 2 3 2 2 7 2" xfId="7748" xr:uid="{00000000-0005-0000-0000-00007D0F0000}"/>
    <cellStyle name="Comma 3 2 3 2 2 8" xfId="3200" xr:uid="{00000000-0005-0000-0000-00007E0F0000}"/>
    <cellStyle name="Comma 3 2 3 2 2 8 2" xfId="7749" xr:uid="{00000000-0005-0000-0000-00007F0F0000}"/>
    <cellStyle name="Comma 3 2 3 2 2 9" xfId="3201" xr:uid="{00000000-0005-0000-0000-0000800F0000}"/>
    <cellStyle name="Comma 3 2 3 2 2 9 2" xfId="7750" xr:uid="{00000000-0005-0000-0000-0000810F0000}"/>
    <cellStyle name="Comma 3 2 3 2 3" xfId="3202" xr:uid="{00000000-0005-0000-0000-0000820F0000}"/>
    <cellStyle name="Comma 3 2 3 2 3 2" xfId="7751" xr:uid="{00000000-0005-0000-0000-0000830F0000}"/>
    <cellStyle name="Comma 3 2 3 2 4" xfId="3203" xr:uid="{00000000-0005-0000-0000-0000840F0000}"/>
    <cellStyle name="Comma 3 2 3 2 4 2" xfId="7752" xr:uid="{00000000-0005-0000-0000-0000850F0000}"/>
    <cellStyle name="Comma 3 2 3 2 5" xfId="3204" xr:uid="{00000000-0005-0000-0000-0000860F0000}"/>
    <cellStyle name="Comma 3 2 3 2 5 2" xfId="7753" xr:uid="{00000000-0005-0000-0000-0000870F0000}"/>
    <cellStyle name="Comma 3 2 3 2 6" xfId="3205" xr:uid="{00000000-0005-0000-0000-0000880F0000}"/>
    <cellStyle name="Comma 3 2 3 2 6 2" xfId="7754" xr:uid="{00000000-0005-0000-0000-0000890F0000}"/>
    <cellStyle name="Comma 3 2 3 2 7" xfId="3206" xr:uid="{00000000-0005-0000-0000-00008A0F0000}"/>
    <cellStyle name="Comma 3 2 3 2 7 2" xfId="7755" xr:uid="{00000000-0005-0000-0000-00008B0F0000}"/>
    <cellStyle name="Comma 3 2 3 2 8" xfId="3207" xr:uid="{00000000-0005-0000-0000-00008C0F0000}"/>
    <cellStyle name="Comma 3 2 3 2 8 2" xfId="7756" xr:uid="{00000000-0005-0000-0000-00008D0F0000}"/>
    <cellStyle name="Comma 3 2 3 2 9" xfId="3208" xr:uid="{00000000-0005-0000-0000-00008E0F0000}"/>
    <cellStyle name="Comma 3 2 3 2 9 2" xfId="7757" xr:uid="{00000000-0005-0000-0000-00008F0F0000}"/>
    <cellStyle name="Comma 3 2 3 3" xfId="3209" xr:uid="{00000000-0005-0000-0000-0000900F0000}"/>
    <cellStyle name="Comma 3 2 3 3 2" xfId="3210" xr:uid="{00000000-0005-0000-0000-0000910F0000}"/>
    <cellStyle name="Comma 3 2 3 3 2 2" xfId="7758" xr:uid="{00000000-0005-0000-0000-0000920F0000}"/>
    <cellStyle name="Comma 3 2 3 3 3" xfId="6837" xr:uid="{00000000-0005-0000-0000-0000930F0000}"/>
    <cellStyle name="Comma 3 2 3 4" xfId="3211" xr:uid="{00000000-0005-0000-0000-0000940F0000}"/>
    <cellStyle name="Comma 3 2 3 4 2" xfId="3212" xr:uid="{00000000-0005-0000-0000-0000950F0000}"/>
    <cellStyle name="Comma 3 2 3 4 2 2" xfId="7759" xr:uid="{00000000-0005-0000-0000-0000960F0000}"/>
    <cellStyle name="Comma 3 2 3 4 3" xfId="6808" xr:uid="{00000000-0005-0000-0000-0000970F0000}"/>
    <cellStyle name="Comma 3 2 3 5" xfId="3213" xr:uid="{00000000-0005-0000-0000-0000980F0000}"/>
    <cellStyle name="Comma 3 2 3 5 2" xfId="7760" xr:uid="{00000000-0005-0000-0000-0000990F0000}"/>
    <cellStyle name="Comma 3 2 3 6" xfId="3214" xr:uid="{00000000-0005-0000-0000-00009A0F0000}"/>
    <cellStyle name="Comma 3 2 3 6 2" xfId="7761" xr:uid="{00000000-0005-0000-0000-00009B0F0000}"/>
    <cellStyle name="Comma 3 2 3 7" xfId="3215" xr:uid="{00000000-0005-0000-0000-00009C0F0000}"/>
    <cellStyle name="Comma 3 2 3 7 2" xfId="7762" xr:uid="{00000000-0005-0000-0000-00009D0F0000}"/>
    <cellStyle name="Comma 3 2 3 8" xfId="3216" xr:uid="{00000000-0005-0000-0000-00009E0F0000}"/>
    <cellStyle name="Comma 3 2 3 8 2" xfId="7763" xr:uid="{00000000-0005-0000-0000-00009F0F0000}"/>
    <cellStyle name="Comma 3 2 3 9" xfId="3217" xr:uid="{00000000-0005-0000-0000-0000A00F0000}"/>
    <cellStyle name="Comma 3 2 3 9 2" xfId="7764" xr:uid="{00000000-0005-0000-0000-0000A10F0000}"/>
    <cellStyle name="Comma 3 2 30" xfId="3218" xr:uid="{00000000-0005-0000-0000-0000A20F0000}"/>
    <cellStyle name="Comma 3 2 30 2" xfId="7765" xr:uid="{00000000-0005-0000-0000-0000A30F0000}"/>
    <cellStyle name="Comma 3 2 31" xfId="3219" xr:uid="{00000000-0005-0000-0000-0000A40F0000}"/>
    <cellStyle name="Comma 3 2 31 2" xfId="7766" xr:uid="{00000000-0005-0000-0000-0000A50F0000}"/>
    <cellStyle name="Comma 3 2 32" xfId="3220" xr:uid="{00000000-0005-0000-0000-0000A60F0000}"/>
    <cellStyle name="Comma 3 2 32 2" xfId="7588" xr:uid="{00000000-0005-0000-0000-0000A70F0000}"/>
    <cellStyle name="Comma 3 2 33" xfId="6403" xr:uid="{00000000-0005-0000-0000-0000A80F0000}"/>
    <cellStyle name="Comma 3 2 4" xfId="3221" xr:uid="{00000000-0005-0000-0000-0000A90F0000}"/>
    <cellStyle name="Comma 3 2 4 2" xfId="3222" xr:uid="{00000000-0005-0000-0000-0000AA0F0000}"/>
    <cellStyle name="Comma 3 2 4 2 2" xfId="7767" xr:uid="{00000000-0005-0000-0000-0000AB0F0000}"/>
    <cellStyle name="Comma 3 2 4 3" xfId="6637" xr:uid="{00000000-0005-0000-0000-0000AC0F0000}"/>
    <cellStyle name="Comma 3 2 5" xfId="3223" xr:uid="{00000000-0005-0000-0000-0000AD0F0000}"/>
    <cellStyle name="Comma 3 2 5 2" xfId="3224" xr:uid="{00000000-0005-0000-0000-0000AE0F0000}"/>
    <cellStyle name="Comma 3 2 5 2 2" xfId="7768" xr:uid="{00000000-0005-0000-0000-0000AF0F0000}"/>
    <cellStyle name="Comma 3 2 5 3" xfId="6638" xr:uid="{00000000-0005-0000-0000-0000B00F0000}"/>
    <cellStyle name="Comma 3 2 6" xfId="3225" xr:uid="{00000000-0005-0000-0000-0000B10F0000}"/>
    <cellStyle name="Comma 3 2 6 2" xfId="3226" xr:uid="{00000000-0005-0000-0000-0000B20F0000}"/>
    <cellStyle name="Comma 3 2 6 2 2" xfId="7769" xr:uid="{00000000-0005-0000-0000-0000B30F0000}"/>
    <cellStyle name="Comma 3 2 6 3" xfId="6639" xr:uid="{00000000-0005-0000-0000-0000B40F0000}"/>
    <cellStyle name="Comma 3 2 7" xfId="3227" xr:uid="{00000000-0005-0000-0000-0000B50F0000}"/>
    <cellStyle name="Comma 3 2 7 2" xfId="3228" xr:uid="{00000000-0005-0000-0000-0000B60F0000}"/>
    <cellStyle name="Comma 3 2 7 2 2" xfId="7770" xr:uid="{00000000-0005-0000-0000-0000B70F0000}"/>
    <cellStyle name="Comma 3 2 7 3" xfId="6640" xr:uid="{00000000-0005-0000-0000-0000B80F0000}"/>
    <cellStyle name="Comma 3 2 8" xfId="3229" xr:uid="{00000000-0005-0000-0000-0000B90F0000}"/>
    <cellStyle name="Comma 3 2 8 2" xfId="3230" xr:uid="{00000000-0005-0000-0000-0000BA0F0000}"/>
    <cellStyle name="Comma 3 2 8 2 2" xfId="7771" xr:uid="{00000000-0005-0000-0000-0000BB0F0000}"/>
    <cellStyle name="Comma 3 2 8 3" xfId="6641" xr:uid="{00000000-0005-0000-0000-0000BC0F0000}"/>
    <cellStyle name="Comma 3 2 9" xfId="3231" xr:uid="{00000000-0005-0000-0000-0000BD0F0000}"/>
    <cellStyle name="Comma 3 2 9 2" xfId="3232" xr:uid="{00000000-0005-0000-0000-0000BE0F0000}"/>
    <cellStyle name="Comma 3 2 9 2 2" xfId="7772" xr:uid="{00000000-0005-0000-0000-0000BF0F0000}"/>
    <cellStyle name="Comma 3 2 9 3" xfId="6642" xr:uid="{00000000-0005-0000-0000-0000C00F0000}"/>
    <cellStyle name="Comma 3 20" xfId="3233" xr:uid="{00000000-0005-0000-0000-0000C10F0000}"/>
    <cellStyle name="Comma 3 20 2" xfId="3234" xr:uid="{00000000-0005-0000-0000-0000C20F0000}"/>
    <cellStyle name="Comma 3 20 2 2" xfId="3235" xr:uid="{00000000-0005-0000-0000-0000C30F0000}"/>
    <cellStyle name="Comma 3 20 2 2 2" xfId="7267" xr:uid="{00000000-0005-0000-0000-0000C40F0000}"/>
    <cellStyle name="Comma 3 20 2 3" xfId="6644" xr:uid="{00000000-0005-0000-0000-0000C50F0000}"/>
    <cellStyle name="Comma 3 20 3" xfId="3236" xr:uid="{00000000-0005-0000-0000-0000C60F0000}"/>
    <cellStyle name="Comma 3 20 3 2" xfId="7773" xr:uid="{00000000-0005-0000-0000-0000C70F0000}"/>
    <cellStyle name="Comma 3 20 4" xfId="6643" xr:uid="{00000000-0005-0000-0000-0000C80F0000}"/>
    <cellStyle name="Comma 3 21" xfId="3237" xr:uid="{00000000-0005-0000-0000-0000C90F0000}"/>
    <cellStyle name="Comma 3 21 2" xfId="3238" xr:uid="{00000000-0005-0000-0000-0000CA0F0000}"/>
    <cellStyle name="Comma 3 21 2 2" xfId="7774" xr:uid="{00000000-0005-0000-0000-0000CB0F0000}"/>
    <cellStyle name="Comma 3 21 3" xfId="6645" xr:uid="{00000000-0005-0000-0000-0000CC0F0000}"/>
    <cellStyle name="Comma 3 22" xfId="3239" xr:uid="{00000000-0005-0000-0000-0000CD0F0000}"/>
    <cellStyle name="Comma 3 22 2" xfId="3240" xr:uid="{00000000-0005-0000-0000-0000CE0F0000}"/>
    <cellStyle name="Comma 3 22 2 2" xfId="7775" xr:uid="{00000000-0005-0000-0000-0000CF0F0000}"/>
    <cellStyle name="Comma 3 22 3" xfId="6646" xr:uid="{00000000-0005-0000-0000-0000D00F0000}"/>
    <cellStyle name="Comma 3 23" xfId="3241" xr:uid="{00000000-0005-0000-0000-0000D10F0000}"/>
    <cellStyle name="Comma 3 23 2" xfId="3242" xr:uid="{00000000-0005-0000-0000-0000D20F0000}"/>
    <cellStyle name="Comma 3 23 2 2" xfId="7776" xr:uid="{00000000-0005-0000-0000-0000D30F0000}"/>
    <cellStyle name="Comma 3 23 3" xfId="6647" xr:uid="{00000000-0005-0000-0000-0000D40F0000}"/>
    <cellStyle name="Comma 3 24" xfId="3243" xr:uid="{00000000-0005-0000-0000-0000D50F0000}"/>
    <cellStyle name="Comma 3 24 2" xfId="3244" xr:uid="{00000000-0005-0000-0000-0000D60F0000}"/>
    <cellStyle name="Comma 3 24 2 2" xfId="7777" xr:uid="{00000000-0005-0000-0000-0000D70F0000}"/>
    <cellStyle name="Comma 3 24 3" xfId="6648" xr:uid="{00000000-0005-0000-0000-0000D80F0000}"/>
    <cellStyle name="Comma 3 25" xfId="3245" xr:uid="{00000000-0005-0000-0000-0000D90F0000}"/>
    <cellStyle name="Comma 3 25 2" xfId="3246" xr:uid="{00000000-0005-0000-0000-0000DA0F0000}"/>
    <cellStyle name="Comma 3 25 2 2" xfId="7778" xr:uid="{00000000-0005-0000-0000-0000DB0F0000}"/>
    <cellStyle name="Comma 3 25 3" xfId="6649" xr:uid="{00000000-0005-0000-0000-0000DC0F0000}"/>
    <cellStyle name="Comma 3 26" xfId="3247" xr:uid="{00000000-0005-0000-0000-0000DD0F0000}"/>
    <cellStyle name="Comma 3 26 2" xfId="3248" xr:uid="{00000000-0005-0000-0000-0000DE0F0000}"/>
    <cellStyle name="Comma 3 26 2 2" xfId="7779" xr:uid="{00000000-0005-0000-0000-0000DF0F0000}"/>
    <cellStyle name="Comma 3 26 3" xfId="6650" xr:uid="{00000000-0005-0000-0000-0000E00F0000}"/>
    <cellStyle name="Comma 3 27" xfId="3249" xr:uid="{00000000-0005-0000-0000-0000E10F0000}"/>
    <cellStyle name="Comma 3 27 2" xfId="3250" xr:uid="{00000000-0005-0000-0000-0000E20F0000}"/>
    <cellStyle name="Comma 3 27 2 2" xfId="7780" xr:uid="{00000000-0005-0000-0000-0000E30F0000}"/>
    <cellStyle name="Comma 3 27 3" xfId="6651" xr:uid="{00000000-0005-0000-0000-0000E40F0000}"/>
    <cellStyle name="Comma 3 28" xfId="3251" xr:uid="{00000000-0005-0000-0000-0000E50F0000}"/>
    <cellStyle name="Comma 3 28 2" xfId="3252" xr:uid="{00000000-0005-0000-0000-0000E60F0000}"/>
    <cellStyle name="Comma 3 28 2 2" xfId="7781" xr:uid="{00000000-0005-0000-0000-0000E70F0000}"/>
    <cellStyle name="Comma 3 28 3" xfId="6652" xr:uid="{00000000-0005-0000-0000-0000E80F0000}"/>
    <cellStyle name="Comma 3 29" xfId="3253" xr:uid="{00000000-0005-0000-0000-0000E90F0000}"/>
    <cellStyle name="Comma 3 29 10" xfId="3254" xr:uid="{00000000-0005-0000-0000-0000EA0F0000}"/>
    <cellStyle name="Comma 3 29 10 2" xfId="7782" xr:uid="{00000000-0005-0000-0000-0000EB0F0000}"/>
    <cellStyle name="Comma 3 29 11" xfId="3255" xr:uid="{00000000-0005-0000-0000-0000EC0F0000}"/>
    <cellStyle name="Comma 3 29 11 2" xfId="7783" xr:uid="{00000000-0005-0000-0000-0000ED0F0000}"/>
    <cellStyle name="Comma 3 29 12" xfId="3256" xr:uid="{00000000-0005-0000-0000-0000EE0F0000}"/>
    <cellStyle name="Comma 3 29 12 2" xfId="7784" xr:uid="{00000000-0005-0000-0000-0000EF0F0000}"/>
    <cellStyle name="Comma 3 29 13" xfId="3257" xr:uid="{00000000-0005-0000-0000-0000F00F0000}"/>
    <cellStyle name="Comma 3 29 13 2" xfId="7785" xr:uid="{00000000-0005-0000-0000-0000F10F0000}"/>
    <cellStyle name="Comma 3 29 14" xfId="3258" xr:uid="{00000000-0005-0000-0000-0000F20F0000}"/>
    <cellStyle name="Comma 3 29 15" xfId="6833" xr:uid="{00000000-0005-0000-0000-0000F30F0000}"/>
    <cellStyle name="Comma 3 29 2" xfId="3259" xr:uid="{00000000-0005-0000-0000-0000F40F0000}"/>
    <cellStyle name="Comma 3 29 2 10" xfId="3260" xr:uid="{00000000-0005-0000-0000-0000F50F0000}"/>
    <cellStyle name="Comma 3 29 2 11" xfId="3261" xr:uid="{00000000-0005-0000-0000-0000F60F0000}"/>
    <cellStyle name="Comma 3 29 2 12" xfId="3262" xr:uid="{00000000-0005-0000-0000-0000F70F0000}"/>
    <cellStyle name="Comma 3 29 2 13" xfId="3263" xr:uid="{00000000-0005-0000-0000-0000F80F0000}"/>
    <cellStyle name="Comma 3 29 2 14" xfId="3264" xr:uid="{00000000-0005-0000-0000-0000F90F0000}"/>
    <cellStyle name="Comma 3 29 2 14 2" xfId="7786" xr:uid="{00000000-0005-0000-0000-0000FA0F0000}"/>
    <cellStyle name="Comma 3 29 2 15" xfId="6848" xr:uid="{00000000-0005-0000-0000-0000FB0F0000}"/>
    <cellStyle name="Comma 3 29 2 2" xfId="3265" xr:uid="{00000000-0005-0000-0000-0000FC0F0000}"/>
    <cellStyle name="Comma 3 29 2 2 2" xfId="3266" xr:uid="{00000000-0005-0000-0000-0000FD0F0000}"/>
    <cellStyle name="Comma 3 29 2 2 3" xfId="6894" xr:uid="{00000000-0005-0000-0000-0000FE0F0000}"/>
    <cellStyle name="Comma 3 29 2 3" xfId="3267" xr:uid="{00000000-0005-0000-0000-0000FF0F0000}"/>
    <cellStyle name="Comma 3 29 2 4" xfId="3268" xr:uid="{00000000-0005-0000-0000-000000100000}"/>
    <cellStyle name="Comma 3 29 2 5" xfId="3269" xr:uid="{00000000-0005-0000-0000-000001100000}"/>
    <cellStyle name="Comma 3 29 2 6" xfId="3270" xr:uid="{00000000-0005-0000-0000-000002100000}"/>
    <cellStyle name="Comma 3 29 2 7" xfId="3271" xr:uid="{00000000-0005-0000-0000-000003100000}"/>
    <cellStyle name="Comma 3 29 2 8" xfId="3272" xr:uid="{00000000-0005-0000-0000-000004100000}"/>
    <cellStyle name="Comma 3 29 2 9" xfId="3273" xr:uid="{00000000-0005-0000-0000-000005100000}"/>
    <cellStyle name="Comma 3 29 3" xfId="3274" xr:uid="{00000000-0005-0000-0000-000006100000}"/>
    <cellStyle name="Comma 3 29 3 2" xfId="7787" xr:uid="{00000000-0005-0000-0000-000007100000}"/>
    <cellStyle name="Comma 3 29 4" xfId="3275" xr:uid="{00000000-0005-0000-0000-000008100000}"/>
    <cellStyle name="Comma 3 29 4 2" xfId="7788" xr:uid="{00000000-0005-0000-0000-000009100000}"/>
    <cellStyle name="Comma 3 29 5" xfId="3276" xr:uid="{00000000-0005-0000-0000-00000A100000}"/>
    <cellStyle name="Comma 3 29 5 2" xfId="7789" xr:uid="{00000000-0005-0000-0000-00000B100000}"/>
    <cellStyle name="Comma 3 29 6" xfId="3277" xr:uid="{00000000-0005-0000-0000-00000C100000}"/>
    <cellStyle name="Comma 3 29 6 2" xfId="7790" xr:uid="{00000000-0005-0000-0000-00000D100000}"/>
    <cellStyle name="Comma 3 29 7" xfId="3278" xr:uid="{00000000-0005-0000-0000-00000E100000}"/>
    <cellStyle name="Comma 3 29 7 2" xfId="7791" xr:uid="{00000000-0005-0000-0000-00000F100000}"/>
    <cellStyle name="Comma 3 29 8" xfId="3279" xr:uid="{00000000-0005-0000-0000-000010100000}"/>
    <cellStyle name="Comma 3 29 8 2" xfId="7792" xr:uid="{00000000-0005-0000-0000-000011100000}"/>
    <cellStyle name="Comma 3 29 9" xfId="3280" xr:uid="{00000000-0005-0000-0000-000012100000}"/>
    <cellStyle name="Comma 3 29 9 2" xfId="7793" xr:uid="{00000000-0005-0000-0000-000013100000}"/>
    <cellStyle name="Comma 3 3" xfId="3281" xr:uid="{00000000-0005-0000-0000-000014100000}"/>
    <cellStyle name="Comma 3 3 2" xfId="3282" xr:uid="{00000000-0005-0000-0000-000015100000}"/>
    <cellStyle name="Comma 3 3 2 2" xfId="7268" xr:uid="{00000000-0005-0000-0000-000016100000}"/>
    <cellStyle name="Comma 3 3 3" xfId="6405" xr:uid="{00000000-0005-0000-0000-000017100000}"/>
    <cellStyle name="Comma 3 30" xfId="3283" xr:uid="{00000000-0005-0000-0000-000018100000}"/>
    <cellStyle name="Comma 3 30 2" xfId="3284" xr:uid="{00000000-0005-0000-0000-000019100000}"/>
    <cellStyle name="Comma 3 30 3" xfId="6812" xr:uid="{00000000-0005-0000-0000-00001A100000}"/>
    <cellStyle name="Comma 3 31" xfId="3285" xr:uid="{00000000-0005-0000-0000-00001B100000}"/>
    <cellStyle name="Comma 3 31 2" xfId="3286" xr:uid="{00000000-0005-0000-0000-00001C100000}"/>
    <cellStyle name="Comma 3 31 3" xfId="6984" xr:uid="{00000000-0005-0000-0000-00001D100000}"/>
    <cellStyle name="Comma 3 32" xfId="3287" xr:uid="{00000000-0005-0000-0000-00001E100000}"/>
    <cellStyle name="Comma 3 32 2" xfId="3288" xr:uid="{00000000-0005-0000-0000-00001F100000}"/>
    <cellStyle name="Comma 3 32 3" xfId="6985" xr:uid="{00000000-0005-0000-0000-000020100000}"/>
    <cellStyle name="Comma 3 33" xfId="3289" xr:uid="{00000000-0005-0000-0000-000021100000}"/>
    <cellStyle name="Comma 3 33 2" xfId="3290" xr:uid="{00000000-0005-0000-0000-000022100000}"/>
    <cellStyle name="Comma 3 33 3" xfId="6986" xr:uid="{00000000-0005-0000-0000-000023100000}"/>
    <cellStyle name="Comma 3 34" xfId="3291" xr:uid="{00000000-0005-0000-0000-000024100000}"/>
    <cellStyle name="Comma 3 34 2" xfId="3292" xr:uid="{00000000-0005-0000-0000-000025100000}"/>
    <cellStyle name="Comma 3 34 3" xfId="6987" xr:uid="{00000000-0005-0000-0000-000026100000}"/>
    <cellStyle name="Comma 3 35" xfId="3293" xr:uid="{00000000-0005-0000-0000-000027100000}"/>
    <cellStyle name="Comma 3 35 2" xfId="3294" xr:uid="{00000000-0005-0000-0000-000028100000}"/>
    <cellStyle name="Comma 3 35 3" xfId="6988" xr:uid="{00000000-0005-0000-0000-000029100000}"/>
    <cellStyle name="Comma 3 36" xfId="3295" xr:uid="{00000000-0005-0000-0000-00002A100000}"/>
    <cellStyle name="Comma 3 36 2" xfId="3296" xr:uid="{00000000-0005-0000-0000-00002B100000}"/>
    <cellStyle name="Comma 3 36 3" xfId="6989" xr:uid="{00000000-0005-0000-0000-00002C100000}"/>
    <cellStyle name="Comma 3 37" xfId="3297" xr:uid="{00000000-0005-0000-0000-00002D100000}"/>
    <cellStyle name="Comma 3 37 2" xfId="3298" xr:uid="{00000000-0005-0000-0000-00002E100000}"/>
    <cellStyle name="Comma 3 37 3" xfId="6990" xr:uid="{00000000-0005-0000-0000-00002F100000}"/>
    <cellStyle name="Comma 3 38" xfId="3299" xr:uid="{00000000-0005-0000-0000-000030100000}"/>
    <cellStyle name="Comma 3 38 2" xfId="3300" xr:uid="{00000000-0005-0000-0000-000031100000}"/>
    <cellStyle name="Comma 3 38 3" xfId="6991" xr:uid="{00000000-0005-0000-0000-000032100000}"/>
    <cellStyle name="Comma 3 39" xfId="3301" xr:uid="{00000000-0005-0000-0000-000033100000}"/>
    <cellStyle name="Comma 3 39 2" xfId="3302" xr:uid="{00000000-0005-0000-0000-000034100000}"/>
    <cellStyle name="Comma 3 39 3" xfId="6992" xr:uid="{00000000-0005-0000-0000-000035100000}"/>
    <cellStyle name="Comma 3 4" xfId="3303" xr:uid="{00000000-0005-0000-0000-000036100000}"/>
    <cellStyle name="Comma 3 4 2" xfId="3304" xr:uid="{00000000-0005-0000-0000-000037100000}"/>
    <cellStyle name="Comma 3 4 2 2" xfId="6653" xr:uid="{00000000-0005-0000-0000-000038100000}"/>
    <cellStyle name="Comma 3 4 3" xfId="3305" xr:uid="{00000000-0005-0000-0000-000039100000}"/>
    <cellStyle name="Comma 3 4 3 2" xfId="6853" xr:uid="{00000000-0005-0000-0000-00003A100000}"/>
    <cellStyle name="Comma 3 4 4" xfId="3306" xr:uid="{00000000-0005-0000-0000-00003B100000}"/>
    <cellStyle name="Comma 3 4 4 2" xfId="7794" xr:uid="{00000000-0005-0000-0000-00003C100000}"/>
    <cellStyle name="Comma 3 4 5" xfId="3307" xr:uid="{00000000-0005-0000-0000-00003D100000}"/>
    <cellStyle name="Comma 3 4 5 2" xfId="7795" xr:uid="{00000000-0005-0000-0000-00003E100000}"/>
    <cellStyle name="Comma 3 4 6" xfId="6406" xr:uid="{00000000-0005-0000-0000-00003F100000}"/>
    <cellStyle name="Comma 3 40" xfId="3308" xr:uid="{00000000-0005-0000-0000-000040100000}"/>
    <cellStyle name="Comma 3 40 2" xfId="3309" xr:uid="{00000000-0005-0000-0000-000041100000}"/>
    <cellStyle name="Comma 3 40 3" xfId="6993" xr:uid="{00000000-0005-0000-0000-000042100000}"/>
    <cellStyle name="Comma 3 41" xfId="3310" xr:uid="{00000000-0005-0000-0000-000043100000}"/>
    <cellStyle name="Comma 3 41 2" xfId="3311" xr:uid="{00000000-0005-0000-0000-000044100000}"/>
    <cellStyle name="Comma 3 41 3" xfId="6994" xr:uid="{00000000-0005-0000-0000-000045100000}"/>
    <cellStyle name="Comma 3 42" xfId="3312" xr:uid="{00000000-0005-0000-0000-000046100000}"/>
    <cellStyle name="Comma 3 42 2" xfId="3313" xr:uid="{00000000-0005-0000-0000-000047100000}"/>
    <cellStyle name="Comma 3 42 3" xfId="6995" xr:uid="{00000000-0005-0000-0000-000048100000}"/>
    <cellStyle name="Comma 3 43" xfId="3314" xr:uid="{00000000-0005-0000-0000-000049100000}"/>
    <cellStyle name="Comma 3 43 2" xfId="3315" xr:uid="{00000000-0005-0000-0000-00004A100000}"/>
    <cellStyle name="Comma 3 43 3" xfId="6996" xr:uid="{00000000-0005-0000-0000-00004B100000}"/>
    <cellStyle name="Comma 3 44" xfId="3316" xr:uid="{00000000-0005-0000-0000-00004C100000}"/>
    <cellStyle name="Comma 3 44 2" xfId="3317" xr:uid="{00000000-0005-0000-0000-00004D100000}"/>
    <cellStyle name="Comma 3 44 3" xfId="6997" xr:uid="{00000000-0005-0000-0000-00004E100000}"/>
    <cellStyle name="Comma 3 45" xfId="3318" xr:uid="{00000000-0005-0000-0000-00004F100000}"/>
    <cellStyle name="Comma 3 45 2" xfId="7577" xr:uid="{00000000-0005-0000-0000-000050100000}"/>
    <cellStyle name="Comma 3 46" xfId="6395" xr:uid="{00000000-0005-0000-0000-000051100000}"/>
    <cellStyle name="Comma 3 5" xfId="3319" xr:uid="{00000000-0005-0000-0000-000052100000}"/>
    <cellStyle name="Comma 3 5 10" xfId="3320" xr:uid="{00000000-0005-0000-0000-000053100000}"/>
    <cellStyle name="Comma 3 5 10 2" xfId="7796" xr:uid="{00000000-0005-0000-0000-000054100000}"/>
    <cellStyle name="Comma 3 5 11" xfId="3321" xr:uid="{00000000-0005-0000-0000-000055100000}"/>
    <cellStyle name="Comma 3 5 11 2" xfId="7797" xr:uid="{00000000-0005-0000-0000-000056100000}"/>
    <cellStyle name="Comma 3 5 12" xfId="3322" xr:uid="{00000000-0005-0000-0000-000057100000}"/>
    <cellStyle name="Comma 3 5 12 2" xfId="7798" xr:uid="{00000000-0005-0000-0000-000058100000}"/>
    <cellStyle name="Comma 3 5 13" xfId="3323" xr:uid="{00000000-0005-0000-0000-000059100000}"/>
    <cellStyle name="Comma 3 5 13 2" xfId="7799" xr:uid="{00000000-0005-0000-0000-00005A100000}"/>
    <cellStyle name="Comma 3 5 14" xfId="3324" xr:uid="{00000000-0005-0000-0000-00005B100000}"/>
    <cellStyle name="Comma 3 5 14 2" xfId="7800" xr:uid="{00000000-0005-0000-0000-00005C100000}"/>
    <cellStyle name="Comma 3 5 15" xfId="3325" xr:uid="{00000000-0005-0000-0000-00005D100000}"/>
    <cellStyle name="Comma 3 5 15 2" xfId="7801" xr:uid="{00000000-0005-0000-0000-00005E100000}"/>
    <cellStyle name="Comma 3 5 16" xfId="3326" xr:uid="{00000000-0005-0000-0000-00005F100000}"/>
    <cellStyle name="Comma 3 5 17" xfId="6587" xr:uid="{00000000-0005-0000-0000-000060100000}"/>
    <cellStyle name="Comma 3 5 2" xfId="3327" xr:uid="{00000000-0005-0000-0000-000061100000}"/>
    <cellStyle name="Comma 3 5 2 10" xfId="3328" xr:uid="{00000000-0005-0000-0000-000062100000}"/>
    <cellStyle name="Comma 3 5 2 10 2" xfId="7803" xr:uid="{00000000-0005-0000-0000-000063100000}"/>
    <cellStyle name="Comma 3 5 2 11" xfId="3329" xr:uid="{00000000-0005-0000-0000-000064100000}"/>
    <cellStyle name="Comma 3 5 2 11 2" xfId="7804" xr:uid="{00000000-0005-0000-0000-000065100000}"/>
    <cellStyle name="Comma 3 5 2 12" xfId="3330" xr:uid="{00000000-0005-0000-0000-000066100000}"/>
    <cellStyle name="Comma 3 5 2 12 2" xfId="7805" xr:uid="{00000000-0005-0000-0000-000067100000}"/>
    <cellStyle name="Comma 3 5 2 13" xfId="3331" xr:uid="{00000000-0005-0000-0000-000068100000}"/>
    <cellStyle name="Comma 3 5 2 13 2" xfId="7806" xr:uid="{00000000-0005-0000-0000-000069100000}"/>
    <cellStyle name="Comma 3 5 2 14" xfId="3332" xr:uid="{00000000-0005-0000-0000-00006A100000}"/>
    <cellStyle name="Comma 3 5 2 14 2" xfId="7807" xr:uid="{00000000-0005-0000-0000-00006B100000}"/>
    <cellStyle name="Comma 3 5 2 15" xfId="3333" xr:uid="{00000000-0005-0000-0000-00006C100000}"/>
    <cellStyle name="Comma 3 5 2 15 2" xfId="7808" xr:uid="{00000000-0005-0000-0000-00006D100000}"/>
    <cellStyle name="Comma 3 5 2 16" xfId="3334" xr:uid="{00000000-0005-0000-0000-00006E100000}"/>
    <cellStyle name="Comma 3 5 2 16 2" xfId="7802" xr:uid="{00000000-0005-0000-0000-00006F100000}"/>
    <cellStyle name="Comma 3 5 2 17" xfId="6654" xr:uid="{00000000-0005-0000-0000-000070100000}"/>
    <cellStyle name="Comma 3 5 2 2" xfId="3335" xr:uid="{00000000-0005-0000-0000-000071100000}"/>
    <cellStyle name="Comma 3 5 2 2 10" xfId="3336" xr:uid="{00000000-0005-0000-0000-000072100000}"/>
    <cellStyle name="Comma 3 5 2 2 10 2" xfId="7809" xr:uid="{00000000-0005-0000-0000-000073100000}"/>
    <cellStyle name="Comma 3 5 2 2 11" xfId="3337" xr:uid="{00000000-0005-0000-0000-000074100000}"/>
    <cellStyle name="Comma 3 5 2 2 11 2" xfId="7810" xr:uid="{00000000-0005-0000-0000-000075100000}"/>
    <cellStyle name="Comma 3 5 2 2 12" xfId="3338" xr:uid="{00000000-0005-0000-0000-000076100000}"/>
    <cellStyle name="Comma 3 5 2 2 12 2" xfId="7811" xr:uid="{00000000-0005-0000-0000-000077100000}"/>
    <cellStyle name="Comma 3 5 2 2 13" xfId="3339" xr:uid="{00000000-0005-0000-0000-000078100000}"/>
    <cellStyle name="Comma 3 5 2 2 13 2" xfId="7812" xr:uid="{00000000-0005-0000-0000-000079100000}"/>
    <cellStyle name="Comma 3 5 2 2 14" xfId="6655" xr:uid="{00000000-0005-0000-0000-00007A100000}"/>
    <cellStyle name="Comma 3 5 2 2 2" xfId="3340" xr:uid="{00000000-0005-0000-0000-00007B100000}"/>
    <cellStyle name="Comma 3 5 2 2 2 10" xfId="3341" xr:uid="{00000000-0005-0000-0000-00007C100000}"/>
    <cellStyle name="Comma 3 5 2 2 2 10 2" xfId="7814" xr:uid="{00000000-0005-0000-0000-00007D100000}"/>
    <cellStyle name="Comma 3 5 2 2 2 11" xfId="3342" xr:uid="{00000000-0005-0000-0000-00007E100000}"/>
    <cellStyle name="Comma 3 5 2 2 2 11 2" xfId="7815" xr:uid="{00000000-0005-0000-0000-00007F100000}"/>
    <cellStyle name="Comma 3 5 2 2 2 12" xfId="3343" xr:uid="{00000000-0005-0000-0000-000080100000}"/>
    <cellStyle name="Comma 3 5 2 2 2 12 2" xfId="7816" xr:uid="{00000000-0005-0000-0000-000081100000}"/>
    <cellStyle name="Comma 3 5 2 2 2 13" xfId="3344" xr:uid="{00000000-0005-0000-0000-000082100000}"/>
    <cellStyle name="Comma 3 5 2 2 2 13 2" xfId="7817" xr:uid="{00000000-0005-0000-0000-000083100000}"/>
    <cellStyle name="Comma 3 5 2 2 2 14" xfId="3345" xr:uid="{00000000-0005-0000-0000-000084100000}"/>
    <cellStyle name="Comma 3 5 2 2 2 14 2" xfId="7813" xr:uid="{00000000-0005-0000-0000-000085100000}"/>
    <cellStyle name="Comma 3 5 2 2 2 15" xfId="6885" xr:uid="{00000000-0005-0000-0000-000086100000}"/>
    <cellStyle name="Comma 3 5 2 2 2 2" xfId="3346" xr:uid="{00000000-0005-0000-0000-000087100000}"/>
    <cellStyle name="Comma 3 5 2 2 2 2 2" xfId="3347" xr:uid="{00000000-0005-0000-0000-000088100000}"/>
    <cellStyle name="Comma 3 5 2 2 2 2 2 2" xfId="7269" xr:uid="{00000000-0005-0000-0000-000089100000}"/>
    <cellStyle name="Comma 3 5 2 2 2 2 3" xfId="6886" xr:uid="{00000000-0005-0000-0000-00008A100000}"/>
    <cellStyle name="Comma 3 5 2 2 2 3" xfId="3348" xr:uid="{00000000-0005-0000-0000-00008B100000}"/>
    <cellStyle name="Comma 3 5 2 2 2 3 2" xfId="7818" xr:uid="{00000000-0005-0000-0000-00008C100000}"/>
    <cellStyle name="Comma 3 5 2 2 2 4" xfId="3349" xr:uid="{00000000-0005-0000-0000-00008D100000}"/>
    <cellStyle name="Comma 3 5 2 2 2 4 2" xfId="7819" xr:uid="{00000000-0005-0000-0000-00008E100000}"/>
    <cellStyle name="Comma 3 5 2 2 2 5" xfId="3350" xr:uid="{00000000-0005-0000-0000-00008F100000}"/>
    <cellStyle name="Comma 3 5 2 2 2 5 2" xfId="7820" xr:uid="{00000000-0005-0000-0000-000090100000}"/>
    <cellStyle name="Comma 3 5 2 2 2 6" xfId="3351" xr:uid="{00000000-0005-0000-0000-000091100000}"/>
    <cellStyle name="Comma 3 5 2 2 2 6 2" xfId="7821" xr:uid="{00000000-0005-0000-0000-000092100000}"/>
    <cellStyle name="Comma 3 5 2 2 2 7" xfId="3352" xr:uid="{00000000-0005-0000-0000-000093100000}"/>
    <cellStyle name="Comma 3 5 2 2 2 7 2" xfId="7822" xr:uid="{00000000-0005-0000-0000-000094100000}"/>
    <cellStyle name="Comma 3 5 2 2 2 8" xfId="3353" xr:uid="{00000000-0005-0000-0000-000095100000}"/>
    <cellStyle name="Comma 3 5 2 2 2 8 2" xfId="7823" xr:uid="{00000000-0005-0000-0000-000096100000}"/>
    <cellStyle name="Comma 3 5 2 2 2 9" xfId="3354" xr:uid="{00000000-0005-0000-0000-000097100000}"/>
    <cellStyle name="Comma 3 5 2 2 2 9 2" xfId="7824" xr:uid="{00000000-0005-0000-0000-000098100000}"/>
    <cellStyle name="Comma 3 5 2 2 3" xfId="3355" xr:uid="{00000000-0005-0000-0000-000099100000}"/>
    <cellStyle name="Comma 3 5 2 2 3 2" xfId="7825" xr:uid="{00000000-0005-0000-0000-00009A100000}"/>
    <cellStyle name="Comma 3 5 2 2 4" xfId="3356" xr:uid="{00000000-0005-0000-0000-00009B100000}"/>
    <cellStyle name="Comma 3 5 2 2 4 2" xfId="7826" xr:uid="{00000000-0005-0000-0000-00009C100000}"/>
    <cellStyle name="Comma 3 5 2 2 5" xfId="3357" xr:uid="{00000000-0005-0000-0000-00009D100000}"/>
    <cellStyle name="Comma 3 5 2 2 5 2" xfId="7827" xr:uid="{00000000-0005-0000-0000-00009E100000}"/>
    <cellStyle name="Comma 3 5 2 2 6" xfId="3358" xr:uid="{00000000-0005-0000-0000-00009F100000}"/>
    <cellStyle name="Comma 3 5 2 2 6 2" xfId="7828" xr:uid="{00000000-0005-0000-0000-0000A0100000}"/>
    <cellStyle name="Comma 3 5 2 2 7" xfId="3359" xr:uid="{00000000-0005-0000-0000-0000A1100000}"/>
    <cellStyle name="Comma 3 5 2 2 7 2" xfId="7829" xr:uid="{00000000-0005-0000-0000-0000A2100000}"/>
    <cellStyle name="Comma 3 5 2 2 8" xfId="3360" xr:uid="{00000000-0005-0000-0000-0000A3100000}"/>
    <cellStyle name="Comma 3 5 2 2 8 2" xfId="7830" xr:uid="{00000000-0005-0000-0000-0000A4100000}"/>
    <cellStyle name="Comma 3 5 2 2 9" xfId="3361" xr:uid="{00000000-0005-0000-0000-0000A5100000}"/>
    <cellStyle name="Comma 3 5 2 2 9 2" xfId="7831" xr:uid="{00000000-0005-0000-0000-0000A6100000}"/>
    <cellStyle name="Comma 3 5 2 3" xfId="3362" xr:uid="{00000000-0005-0000-0000-0000A7100000}"/>
    <cellStyle name="Comma 3 5 2 3 2" xfId="3363" xr:uid="{00000000-0005-0000-0000-0000A8100000}"/>
    <cellStyle name="Comma 3 5 2 3 2 2" xfId="7270" xr:uid="{00000000-0005-0000-0000-0000A9100000}"/>
    <cellStyle name="Comma 3 5 2 3 3" xfId="6839" xr:uid="{00000000-0005-0000-0000-0000AA100000}"/>
    <cellStyle name="Comma 3 5 2 4" xfId="3364" xr:uid="{00000000-0005-0000-0000-0000AB100000}"/>
    <cellStyle name="Comma 3 5 2 4 2" xfId="3365" xr:uid="{00000000-0005-0000-0000-0000AC100000}"/>
    <cellStyle name="Comma 3 5 2 4 2 2" xfId="7271" xr:uid="{00000000-0005-0000-0000-0000AD100000}"/>
    <cellStyle name="Comma 3 5 2 4 3" xfId="6806" xr:uid="{00000000-0005-0000-0000-0000AE100000}"/>
    <cellStyle name="Comma 3 5 2 5" xfId="3366" xr:uid="{00000000-0005-0000-0000-0000AF100000}"/>
    <cellStyle name="Comma 3 5 2 5 2" xfId="7832" xr:uid="{00000000-0005-0000-0000-0000B0100000}"/>
    <cellStyle name="Comma 3 5 2 6" xfId="3367" xr:uid="{00000000-0005-0000-0000-0000B1100000}"/>
    <cellStyle name="Comma 3 5 2 6 2" xfId="7833" xr:uid="{00000000-0005-0000-0000-0000B2100000}"/>
    <cellStyle name="Comma 3 5 2 7" xfId="3368" xr:uid="{00000000-0005-0000-0000-0000B3100000}"/>
    <cellStyle name="Comma 3 5 2 7 2" xfId="7834" xr:uid="{00000000-0005-0000-0000-0000B4100000}"/>
    <cellStyle name="Comma 3 5 2 8" xfId="3369" xr:uid="{00000000-0005-0000-0000-0000B5100000}"/>
    <cellStyle name="Comma 3 5 2 8 2" xfId="7835" xr:uid="{00000000-0005-0000-0000-0000B6100000}"/>
    <cellStyle name="Comma 3 5 2 9" xfId="3370" xr:uid="{00000000-0005-0000-0000-0000B7100000}"/>
    <cellStyle name="Comma 3 5 2 9 2" xfId="7836" xr:uid="{00000000-0005-0000-0000-0000B8100000}"/>
    <cellStyle name="Comma 3 5 3" xfId="3371" xr:uid="{00000000-0005-0000-0000-0000B9100000}"/>
    <cellStyle name="Comma 3 5 3 10" xfId="3372" xr:uid="{00000000-0005-0000-0000-0000BA100000}"/>
    <cellStyle name="Comma 3 5 3 11" xfId="3373" xr:uid="{00000000-0005-0000-0000-0000BB100000}"/>
    <cellStyle name="Comma 3 5 3 12" xfId="3374" xr:uid="{00000000-0005-0000-0000-0000BC100000}"/>
    <cellStyle name="Comma 3 5 3 13" xfId="3375" xr:uid="{00000000-0005-0000-0000-0000BD100000}"/>
    <cellStyle name="Comma 3 5 3 14" xfId="3376" xr:uid="{00000000-0005-0000-0000-0000BE100000}"/>
    <cellStyle name="Comma 3 5 3 14 2" xfId="7837" xr:uid="{00000000-0005-0000-0000-0000BF100000}"/>
    <cellStyle name="Comma 3 5 3 15" xfId="6838" xr:uid="{00000000-0005-0000-0000-0000C0100000}"/>
    <cellStyle name="Comma 3 5 3 2" xfId="3377" xr:uid="{00000000-0005-0000-0000-0000C1100000}"/>
    <cellStyle name="Comma 3 5 3 2 10" xfId="3378" xr:uid="{00000000-0005-0000-0000-0000C2100000}"/>
    <cellStyle name="Comma 3 5 3 2 10 2" xfId="7838" xr:uid="{00000000-0005-0000-0000-0000C3100000}"/>
    <cellStyle name="Comma 3 5 3 2 11" xfId="3379" xr:uid="{00000000-0005-0000-0000-0000C4100000}"/>
    <cellStyle name="Comma 3 5 3 2 11 2" xfId="7839" xr:uid="{00000000-0005-0000-0000-0000C5100000}"/>
    <cellStyle name="Comma 3 5 3 2 12" xfId="3380" xr:uid="{00000000-0005-0000-0000-0000C6100000}"/>
    <cellStyle name="Comma 3 5 3 2 12 2" xfId="7840" xr:uid="{00000000-0005-0000-0000-0000C7100000}"/>
    <cellStyle name="Comma 3 5 3 2 13" xfId="3381" xr:uid="{00000000-0005-0000-0000-0000C8100000}"/>
    <cellStyle name="Comma 3 5 3 2 13 2" xfId="7841" xr:uid="{00000000-0005-0000-0000-0000C9100000}"/>
    <cellStyle name="Comma 3 5 3 2 14" xfId="3382" xr:uid="{00000000-0005-0000-0000-0000CA100000}"/>
    <cellStyle name="Comma 3 5 3 2 15" xfId="6880" xr:uid="{00000000-0005-0000-0000-0000CB100000}"/>
    <cellStyle name="Comma 3 5 3 2 2" xfId="3383" xr:uid="{00000000-0005-0000-0000-0000CC100000}"/>
    <cellStyle name="Comma 3 5 3 2 2 2" xfId="3384" xr:uid="{00000000-0005-0000-0000-0000CD100000}"/>
    <cellStyle name="Comma 3 5 3 2 2 2 2" xfId="7842" xr:uid="{00000000-0005-0000-0000-0000CE100000}"/>
    <cellStyle name="Comma 3 5 3 2 2 3" xfId="6897" xr:uid="{00000000-0005-0000-0000-0000CF100000}"/>
    <cellStyle name="Comma 3 5 3 2 3" xfId="3385" xr:uid="{00000000-0005-0000-0000-0000D0100000}"/>
    <cellStyle name="Comma 3 5 3 2 3 2" xfId="7843" xr:uid="{00000000-0005-0000-0000-0000D1100000}"/>
    <cellStyle name="Comma 3 5 3 2 4" xfId="3386" xr:uid="{00000000-0005-0000-0000-0000D2100000}"/>
    <cellStyle name="Comma 3 5 3 2 4 2" xfId="7844" xr:uid="{00000000-0005-0000-0000-0000D3100000}"/>
    <cellStyle name="Comma 3 5 3 2 5" xfId="3387" xr:uid="{00000000-0005-0000-0000-0000D4100000}"/>
    <cellStyle name="Comma 3 5 3 2 5 2" xfId="7845" xr:uid="{00000000-0005-0000-0000-0000D5100000}"/>
    <cellStyle name="Comma 3 5 3 2 6" xfId="3388" xr:uid="{00000000-0005-0000-0000-0000D6100000}"/>
    <cellStyle name="Comma 3 5 3 2 6 2" xfId="7846" xr:uid="{00000000-0005-0000-0000-0000D7100000}"/>
    <cellStyle name="Comma 3 5 3 2 7" xfId="3389" xr:uid="{00000000-0005-0000-0000-0000D8100000}"/>
    <cellStyle name="Comma 3 5 3 2 7 2" xfId="7847" xr:uid="{00000000-0005-0000-0000-0000D9100000}"/>
    <cellStyle name="Comma 3 5 3 2 8" xfId="3390" xr:uid="{00000000-0005-0000-0000-0000DA100000}"/>
    <cellStyle name="Comma 3 5 3 2 8 2" xfId="7848" xr:uid="{00000000-0005-0000-0000-0000DB100000}"/>
    <cellStyle name="Comma 3 5 3 2 9" xfId="3391" xr:uid="{00000000-0005-0000-0000-0000DC100000}"/>
    <cellStyle name="Comma 3 5 3 2 9 2" xfId="7849" xr:uid="{00000000-0005-0000-0000-0000DD100000}"/>
    <cellStyle name="Comma 3 5 3 3" xfId="3392" xr:uid="{00000000-0005-0000-0000-0000DE100000}"/>
    <cellStyle name="Comma 3 5 3 4" xfId="3393" xr:uid="{00000000-0005-0000-0000-0000DF100000}"/>
    <cellStyle name="Comma 3 5 3 5" xfId="3394" xr:uid="{00000000-0005-0000-0000-0000E0100000}"/>
    <cellStyle name="Comma 3 5 3 6" xfId="3395" xr:uid="{00000000-0005-0000-0000-0000E1100000}"/>
    <cellStyle name="Comma 3 5 3 7" xfId="3396" xr:uid="{00000000-0005-0000-0000-0000E2100000}"/>
    <cellStyle name="Comma 3 5 3 8" xfId="3397" xr:uid="{00000000-0005-0000-0000-0000E3100000}"/>
    <cellStyle name="Comma 3 5 3 9" xfId="3398" xr:uid="{00000000-0005-0000-0000-0000E4100000}"/>
    <cellStyle name="Comma 3 5 4" xfId="3399" xr:uid="{00000000-0005-0000-0000-0000E5100000}"/>
    <cellStyle name="Comma 3 5 4 2" xfId="3400" xr:uid="{00000000-0005-0000-0000-0000E6100000}"/>
    <cellStyle name="Comma 3 5 4 2 2" xfId="7850" xr:uid="{00000000-0005-0000-0000-0000E7100000}"/>
    <cellStyle name="Comma 3 5 4 3" xfId="6807" xr:uid="{00000000-0005-0000-0000-0000E8100000}"/>
    <cellStyle name="Comma 3 5 5" xfId="3401" xr:uid="{00000000-0005-0000-0000-0000E9100000}"/>
    <cellStyle name="Comma 3 5 5 2" xfId="7851" xr:uid="{00000000-0005-0000-0000-0000EA100000}"/>
    <cellStyle name="Comma 3 5 6" xfId="3402" xr:uid="{00000000-0005-0000-0000-0000EB100000}"/>
    <cellStyle name="Comma 3 5 6 2" xfId="7852" xr:uid="{00000000-0005-0000-0000-0000EC100000}"/>
    <cellStyle name="Comma 3 5 7" xfId="3403" xr:uid="{00000000-0005-0000-0000-0000ED100000}"/>
    <cellStyle name="Comma 3 5 7 2" xfId="7853" xr:uid="{00000000-0005-0000-0000-0000EE100000}"/>
    <cellStyle name="Comma 3 5 8" xfId="3404" xr:uid="{00000000-0005-0000-0000-0000EF100000}"/>
    <cellStyle name="Comma 3 5 8 2" xfId="7854" xr:uid="{00000000-0005-0000-0000-0000F0100000}"/>
    <cellStyle name="Comma 3 5 9" xfId="3405" xr:uid="{00000000-0005-0000-0000-0000F1100000}"/>
    <cellStyle name="Comma 3 5 9 2" xfId="7855" xr:uid="{00000000-0005-0000-0000-0000F2100000}"/>
    <cellStyle name="Comma 3 6" xfId="3406" xr:uid="{00000000-0005-0000-0000-0000F3100000}"/>
    <cellStyle name="Comma 3 6 2" xfId="3407" xr:uid="{00000000-0005-0000-0000-0000F4100000}"/>
    <cellStyle name="Comma 3 6 2 2" xfId="3408" xr:uid="{00000000-0005-0000-0000-0000F5100000}"/>
    <cellStyle name="Comma 3 6 2 2 2" xfId="7272" xr:uid="{00000000-0005-0000-0000-0000F6100000}"/>
    <cellStyle name="Comma 3 6 2 3" xfId="6657" xr:uid="{00000000-0005-0000-0000-0000F7100000}"/>
    <cellStyle name="Comma 3 6 3" xfId="3409" xr:uid="{00000000-0005-0000-0000-0000F8100000}"/>
    <cellStyle name="Comma 3 6 3 2" xfId="7856" xr:uid="{00000000-0005-0000-0000-0000F9100000}"/>
    <cellStyle name="Comma 3 6 4" xfId="6656" xr:uid="{00000000-0005-0000-0000-0000FA100000}"/>
    <cellStyle name="Comma 3 7" xfId="3410" xr:uid="{00000000-0005-0000-0000-0000FB100000}"/>
    <cellStyle name="Comma 3 7 2" xfId="3411" xr:uid="{00000000-0005-0000-0000-0000FC100000}"/>
    <cellStyle name="Comma 3 7 2 2" xfId="3412" xr:uid="{00000000-0005-0000-0000-0000FD100000}"/>
    <cellStyle name="Comma 3 7 2 2 2" xfId="7273" xr:uid="{00000000-0005-0000-0000-0000FE100000}"/>
    <cellStyle name="Comma 3 7 2 3" xfId="6659" xr:uid="{00000000-0005-0000-0000-0000FF100000}"/>
    <cellStyle name="Comma 3 7 3" xfId="3413" xr:uid="{00000000-0005-0000-0000-000000110000}"/>
    <cellStyle name="Comma 3 7 3 2" xfId="7857" xr:uid="{00000000-0005-0000-0000-000001110000}"/>
    <cellStyle name="Comma 3 7 4" xfId="6658" xr:uid="{00000000-0005-0000-0000-000002110000}"/>
    <cellStyle name="Comma 3 8" xfId="3414" xr:uid="{00000000-0005-0000-0000-000003110000}"/>
    <cellStyle name="Comma 3 8 2" xfId="3415" xr:uid="{00000000-0005-0000-0000-000004110000}"/>
    <cellStyle name="Comma 3 8 2 2" xfId="3416" xr:uid="{00000000-0005-0000-0000-000005110000}"/>
    <cellStyle name="Comma 3 8 2 2 2" xfId="7274" xr:uid="{00000000-0005-0000-0000-000006110000}"/>
    <cellStyle name="Comma 3 8 2 3" xfId="6661" xr:uid="{00000000-0005-0000-0000-000007110000}"/>
    <cellStyle name="Comma 3 8 3" xfId="3417" xr:uid="{00000000-0005-0000-0000-000008110000}"/>
    <cellStyle name="Comma 3 8 3 2" xfId="7858" xr:uid="{00000000-0005-0000-0000-000009110000}"/>
    <cellStyle name="Comma 3 8 4" xfId="6660" xr:uid="{00000000-0005-0000-0000-00000A110000}"/>
    <cellStyle name="Comma 3 9" xfId="3418" xr:uid="{00000000-0005-0000-0000-00000B110000}"/>
    <cellStyle name="Comma 3 9 2" xfId="3419" xr:uid="{00000000-0005-0000-0000-00000C110000}"/>
    <cellStyle name="Comma 3 9 2 2" xfId="3420" xr:uid="{00000000-0005-0000-0000-00000D110000}"/>
    <cellStyle name="Comma 3 9 2 2 2" xfId="7275" xr:uid="{00000000-0005-0000-0000-00000E110000}"/>
    <cellStyle name="Comma 3 9 2 3" xfId="6663" xr:uid="{00000000-0005-0000-0000-00000F110000}"/>
    <cellStyle name="Comma 3 9 3" xfId="3421" xr:uid="{00000000-0005-0000-0000-000010110000}"/>
    <cellStyle name="Comma 3 9 3 2" xfId="7859" xr:uid="{00000000-0005-0000-0000-000011110000}"/>
    <cellStyle name="Comma 3 9 4" xfId="6662" xr:uid="{00000000-0005-0000-0000-000012110000}"/>
    <cellStyle name="Comma 4" xfId="3422" xr:uid="{00000000-0005-0000-0000-000013110000}"/>
    <cellStyle name="Comma 4 2" xfId="3423" xr:uid="{00000000-0005-0000-0000-000014110000}"/>
    <cellStyle name="Comma 4 2 2" xfId="3424" xr:uid="{00000000-0005-0000-0000-000015110000}"/>
    <cellStyle name="Comma 4 2 2 2" xfId="7860" xr:uid="{00000000-0005-0000-0000-000016110000}"/>
    <cellStyle name="Comma 4 2 3" xfId="6408" xr:uid="{00000000-0005-0000-0000-000017110000}"/>
    <cellStyle name="Comma 4 3" xfId="3425" xr:uid="{00000000-0005-0000-0000-000018110000}"/>
    <cellStyle name="Comma 4 3 2" xfId="7276" xr:uid="{00000000-0005-0000-0000-000019110000}"/>
    <cellStyle name="Comma 4 4" xfId="6407" xr:uid="{00000000-0005-0000-0000-00001A110000}"/>
    <cellStyle name="Comma 5" xfId="3426" xr:uid="{00000000-0005-0000-0000-00001B110000}"/>
    <cellStyle name="Comma 5 10" xfId="3427" xr:uid="{00000000-0005-0000-0000-00001C110000}"/>
    <cellStyle name="Comma 5 10 2" xfId="6998" xr:uid="{00000000-0005-0000-0000-00001D110000}"/>
    <cellStyle name="Comma 5 11" xfId="3428" xr:uid="{00000000-0005-0000-0000-00001E110000}"/>
    <cellStyle name="Comma 5 11 2" xfId="6999" xr:uid="{00000000-0005-0000-0000-00001F110000}"/>
    <cellStyle name="Comma 5 12" xfId="3429" xr:uid="{00000000-0005-0000-0000-000020110000}"/>
    <cellStyle name="Comma 5 12 2" xfId="7000" xr:uid="{00000000-0005-0000-0000-000021110000}"/>
    <cellStyle name="Comma 5 13" xfId="3430" xr:uid="{00000000-0005-0000-0000-000022110000}"/>
    <cellStyle name="Comma 5 13 2" xfId="7001" xr:uid="{00000000-0005-0000-0000-000023110000}"/>
    <cellStyle name="Comma 5 14" xfId="3431" xr:uid="{00000000-0005-0000-0000-000024110000}"/>
    <cellStyle name="Comma 5 14 2" xfId="7002" xr:uid="{00000000-0005-0000-0000-000025110000}"/>
    <cellStyle name="Comma 5 15" xfId="3432" xr:uid="{00000000-0005-0000-0000-000026110000}"/>
    <cellStyle name="Comma 5 15 2" xfId="7003" xr:uid="{00000000-0005-0000-0000-000027110000}"/>
    <cellStyle name="Comma 5 16" xfId="3433" xr:uid="{00000000-0005-0000-0000-000028110000}"/>
    <cellStyle name="Comma 5 16 2" xfId="7004" xr:uid="{00000000-0005-0000-0000-000029110000}"/>
    <cellStyle name="Comma 5 17" xfId="3434" xr:uid="{00000000-0005-0000-0000-00002A110000}"/>
    <cellStyle name="Comma 5 17 2" xfId="7005" xr:uid="{00000000-0005-0000-0000-00002B110000}"/>
    <cellStyle name="Comma 5 18" xfId="3435" xr:uid="{00000000-0005-0000-0000-00002C110000}"/>
    <cellStyle name="Comma 5 18 2" xfId="7277" xr:uid="{00000000-0005-0000-0000-00002D110000}"/>
    <cellStyle name="Comma 5 19" xfId="6409" xr:uid="{00000000-0005-0000-0000-00002E110000}"/>
    <cellStyle name="Comma 5 2" xfId="3436" xr:uid="{00000000-0005-0000-0000-00002F110000}"/>
    <cellStyle name="Comma 5 2 10" xfId="3437" xr:uid="{00000000-0005-0000-0000-000030110000}"/>
    <cellStyle name="Comma 5 2 10 2" xfId="3438" xr:uid="{00000000-0005-0000-0000-000031110000}"/>
    <cellStyle name="Comma 5 2 10 3" xfId="7006" xr:uid="{00000000-0005-0000-0000-000032110000}"/>
    <cellStyle name="Comma 5 2 11" xfId="3439" xr:uid="{00000000-0005-0000-0000-000033110000}"/>
    <cellStyle name="Comma 5 2 11 2" xfId="3440" xr:uid="{00000000-0005-0000-0000-000034110000}"/>
    <cellStyle name="Comma 5 2 11 3" xfId="7007" xr:uid="{00000000-0005-0000-0000-000035110000}"/>
    <cellStyle name="Comma 5 2 12" xfId="3441" xr:uid="{00000000-0005-0000-0000-000036110000}"/>
    <cellStyle name="Comma 5 2 12 2" xfId="3442" xr:uid="{00000000-0005-0000-0000-000037110000}"/>
    <cellStyle name="Comma 5 2 12 3" xfId="7008" xr:uid="{00000000-0005-0000-0000-000038110000}"/>
    <cellStyle name="Comma 5 2 13" xfId="3443" xr:uid="{00000000-0005-0000-0000-000039110000}"/>
    <cellStyle name="Comma 5 2 13 2" xfId="3444" xr:uid="{00000000-0005-0000-0000-00003A110000}"/>
    <cellStyle name="Comma 5 2 13 3" xfId="7009" xr:uid="{00000000-0005-0000-0000-00003B110000}"/>
    <cellStyle name="Comma 5 2 14" xfId="3445" xr:uid="{00000000-0005-0000-0000-00003C110000}"/>
    <cellStyle name="Comma 5 2 14 2" xfId="3446" xr:uid="{00000000-0005-0000-0000-00003D110000}"/>
    <cellStyle name="Comma 5 2 14 3" xfId="7010" xr:uid="{00000000-0005-0000-0000-00003E110000}"/>
    <cellStyle name="Comma 5 2 15" xfId="3447" xr:uid="{00000000-0005-0000-0000-00003F110000}"/>
    <cellStyle name="Comma 5 2 15 2" xfId="3448" xr:uid="{00000000-0005-0000-0000-000040110000}"/>
    <cellStyle name="Comma 5 2 15 3" xfId="7011" xr:uid="{00000000-0005-0000-0000-000041110000}"/>
    <cellStyle name="Comma 5 2 16" xfId="3449" xr:uid="{00000000-0005-0000-0000-000042110000}"/>
    <cellStyle name="Comma 5 2 16 2" xfId="3450" xr:uid="{00000000-0005-0000-0000-000043110000}"/>
    <cellStyle name="Comma 5 2 16 3" xfId="7012" xr:uid="{00000000-0005-0000-0000-000044110000}"/>
    <cellStyle name="Comma 5 2 17" xfId="3451" xr:uid="{00000000-0005-0000-0000-000045110000}"/>
    <cellStyle name="Comma 5 2 17 2" xfId="7861" xr:uid="{00000000-0005-0000-0000-000046110000}"/>
    <cellStyle name="Comma 5 2 18" xfId="6410" xr:uid="{00000000-0005-0000-0000-000047110000}"/>
    <cellStyle name="Comma 5 2 2" xfId="3452" xr:uid="{00000000-0005-0000-0000-000048110000}"/>
    <cellStyle name="Comma 5 2 2 10" xfId="3453" xr:uid="{00000000-0005-0000-0000-000049110000}"/>
    <cellStyle name="Comma 5 2 2 10 2" xfId="7014" xr:uid="{00000000-0005-0000-0000-00004A110000}"/>
    <cellStyle name="Comma 5 2 2 11" xfId="3454" xr:uid="{00000000-0005-0000-0000-00004B110000}"/>
    <cellStyle name="Comma 5 2 2 11 2" xfId="7015" xr:uid="{00000000-0005-0000-0000-00004C110000}"/>
    <cellStyle name="Comma 5 2 2 12" xfId="3455" xr:uid="{00000000-0005-0000-0000-00004D110000}"/>
    <cellStyle name="Comma 5 2 2 12 2" xfId="7016" xr:uid="{00000000-0005-0000-0000-00004E110000}"/>
    <cellStyle name="Comma 5 2 2 13" xfId="3456" xr:uid="{00000000-0005-0000-0000-00004F110000}"/>
    <cellStyle name="Comma 5 2 2 13 2" xfId="7017" xr:uid="{00000000-0005-0000-0000-000050110000}"/>
    <cellStyle name="Comma 5 2 2 14" xfId="3457" xr:uid="{00000000-0005-0000-0000-000051110000}"/>
    <cellStyle name="Comma 5 2 2 14 2" xfId="7018" xr:uid="{00000000-0005-0000-0000-000052110000}"/>
    <cellStyle name="Comma 5 2 2 15" xfId="3458" xr:uid="{00000000-0005-0000-0000-000053110000}"/>
    <cellStyle name="Comma 5 2 2 15 2" xfId="7019" xr:uid="{00000000-0005-0000-0000-000054110000}"/>
    <cellStyle name="Comma 5 2 2 16" xfId="3459" xr:uid="{00000000-0005-0000-0000-000055110000}"/>
    <cellStyle name="Comma 5 2 2 16 2" xfId="7020" xr:uid="{00000000-0005-0000-0000-000056110000}"/>
    <cellStyle name="Comma 5 2 2 17" xfId="3460" xr:uid="{00000000-0005-0000-0000-000057110000}"/>
    <cellStyle name="Comma 5 2 2 18" xfId="7013" xr:uid="{00000000-0005-0000-0000-000058110000}"/>
    <cellStyle name="Comma 5 2 2 2" xfId="3461" xr:uid="{00000000-0005-0000-0000-000059110000}"/>
    <cellStyle name="Comma 5 2 2 2 10" xfId="3462" xr:uid="{00000000-0005-0000-0000-00005A110000}"/>
    <cellStyle name="Comma 5 2 2 2 10 2" xfId="3463" xr:uid="{00000000-0005-0000-0000-00005B110000}"/>
    <cellStyle name="Comma 5 2 2 2 10 3" xfId="7022" xr:uid="{00000000-0005-0000-0000-00005C110000}"/>
    <cellStyle name="Comma 5 2 2 2 11" xfId="3464" xr:uid="{00000000-0005-0000-0000-00005D110000}"/>
    <cellStyle name="Comma 5 2 2 2 11 2" xfId="3465" xr:uid="{00000000-0005-0000-0000-00005E110000}"/>
    <cellStyle name="Comma 5 2 2 2 11 3" xfId="7023" xr:uid="{00000000-0005-0000-0000-00005F110000}"/>
    <cellStyle name="Comma 5 2 2 2 12" xfId="3466" xr:uid="{00000000-0005-0000-0000-000060110000}"/>
    <cellStyle name="Comma 5 2 2 2 12 2" xfId="3467" xr:uid="{00000000-0005-0000-0000-000061110000}"/>
    <cellStyle name="Comma 5 2 2 2 12 3" xfId="7024" xr:uid="{00000000-0005-0000-0000-000062110000}"/>
    <cellStyle name="Comma 5 2 2 2 13" xfId="3468" xr:uid="{00000000-0005-0000-0000-000063110000}"/>
    <cellStyle name="Comma 5 2 2 2 13 2" xfId="3469" xr:uid="{00000000-0005-0000-0000-000064110000}"/>
    <cellStyle name="Comma 5 2 2 2 13 3" xfId="7025" xr:uid="{00000000-0005-0000-0000-000065110000}"/>
    <cellStyle name="Comma 5 2 2 2 14" xfId="3470" xr:uid="{00000000-0005-0000-0000-000066110000}"/>
    <cellStyle name="Comma 5 2 2 2 14 2" xfId="3471" xr:uid="{00000000-0005-0000-0000-000067110000}"/>
    <cellStyle name="Comma 5 2 2 2 14 3" xfId="7026" xr:uid="{00000000-0005-0000-0000-000068110000}"/>
    <cellStyle name="Comma 5 2 2 2 15" xfId="3472" xr:uid="{00000000-0005-0000-0000-000069110000}"/>
    <cellStyle name="Comma 5 2 2 2 15 2" xfId="3473" xr:uid="{00000000-0005-0000-0000-00006A110000}"/>
    <cellStyle name="Comma 5 2 2 2 15 3" xfId="7027" xr:uid="{00000000-0005-0000-0000-00006B110000}"/>
    <cellStyle name="Comma 5 2 2 2 16" xfId="7021" xr:uid="{00000000-0005-0000-0000-00006C110000}"/>
    <cellStyle name="Comma 5 2 2 2 2" xfId="3474" xr:uid="{00000000-0005-0000-0000-00006D110000}"/>
    <cellStyle name="Comma 5 2 2 2 2 10" xfId="3475" xr:uid="{00000000-0005-0000-0000-00006E110000}"/>
    <cellStyle name="Comma 5 2 2 2 2 10 2" xfId="7029" xr:uid="{00000000-0005-0000-0000-00006F110000}"/>
    <cellStyle name="Comma 5 2 2 2 2 11" xfId="3476" xr:uid="{00000000-0005-0000-0000-000070110000}"/>
    <cellStyle name="Comma 5 2 2 2 2 11 2" xfId="7030" xr:uid="{00000000-0005-0000-0000-000071110000}"/>
    <cellStyle name="Comma 5 2 2 2 2 12" xfId="3477" xr:uid="{00000000-0005-0000-0000-000072110000}"/>
    <cellStyle name="Comma 5 2 2 2 2 12 2" xfId="7031" xr:uid="{00000000-0005-0000-0000-000073110000}"/>
    <cellStyle name="Comma 5 2 2 2 2 13" xfId="3478" xr:uid="{00000000-0005-0000-0000-000074110000}"/>
    <cellStyle name="Comma 5 2 2 2 2 13 2" xfId="7032" xr:uid="{00000000-0005-0000-0000-000075110000}"/>
    <cellStyle name="Comma 5 2 2 2 2 14" xfId="3479" xr:uid="{00000000-0005-0000-0000-000076110000}"/>
    <cellStyle name="Comma 5 2 2 2 2 14 2" xfId="7033" xr:uid="{00000000-0005-0000-0000-000077110000}"/>
    <cellStyle name="Comma 5 2 2 2 2 15" xfId="3480" xr:uid="{00000000-0005-0000-0000-000078110000}"/>
    <cellStyle name="Comma 5 2 2 2 2 15 2" xfId="7034" xr:uid="{00000000-0005-0000-0000-000079110000}"/>
    <cellStyle name="Comma 5 2 2 2 2 16" xfId="3481" xr:uid="{00000000-0005-0000-0000-00007A110000}"/>
    <cellStyle name="Comma 5 2 2 2 2 17" xfId="7028" xr:uid="{00000000-0005-0000-0000-00007B110000}"/>
    <cellStyle name="Comma 5 2 2 2 2 2" xfId="3482" xr:uid="{00000000-0005-0000-0000-00007C110000}"/>
    <cellStyle name="Comma 5 2 2 2 2 2 2" xfId="7035" xr:uid="{00000000-0005-0000-0000-00007D110000}"/>
    <cellStyle name="Comma 5 2 2 2 2 3" xfId="3483" xr:uid="{00000000-0005-0000-0000-00007E110000}"/>
    <cellStyle name="Comma 5 2 2 2 2 3 2" xfId="7036" xr:uid="{00000000-0005-0000-0000-00007F110000}"/>
    <cellStyle name="Comma 5 2 2 2 2 4" xfId="3484" xr:uid="{00000000-0005-0000-0000-000080110000}"/>
    <cellStyle name="Comma 5 2 2 2 2 4 2" xfId="7037" xr:uid="{00000000-0005-0000-0000-000081110000}"/>
    <cellStyle name="Comma 5 2 2 2 2 5" xfId="3485" xr:uid="{00000000-0005-0000-0000-000082110000}"/>
    <cellStyle name="Comma 5 2 2 2 2 5 2" xfId="7038" xr:uid="{00000000-0005-0000-0000-000083110000}"/>
    <cellStyle name="Comma 5 2 2 2 2 6" xfId="3486" xr:uid="{00000000-0005-0000-0000-000084110000}"/>
    <cellStyle name="Comma 5 2 2 2 2 6 2" xfId="7039" xr:uid="{00000000-0005-0000-0000-000085110000}"/>
    <cellStyle name="Comma 5 2 2 2 2 7" xfId="3487" xr:uid="{00000000-0005-0000-0000-000086110000}"/>
    <cellStyle name="Comma 5 2 2 2 2 7 2" xfId="7040" xr:uid="{00000000-0005-0000-0000-000087110000}"/>
    <cellStyle name="Comma 5 2 2 2 2 8" xfId="3488" xr:uid="{00000000-0005-0000-0000-000088110000}"/>
    <cellStyle name="Comma 5 2 2 2 2 8 2" xfId="7041" xr:uid="{00000000-0005-0000-0000-000089110000}"/>
    <cellStyle name="Comma 5 2 2 2 2 9" xfId="3489" xr:uid="{00000000-0005-0000-0000-00008A110000}"/>
    <cellStyle name="Comma 5 2 2 2 2 9 2" xfId="7042" xr:uid="{00000000-0005-0000-0000-00008B110000}"/>
    <cellStyle name="Comma 5 2 2 2 3" xfId="3490" xr:uid="{00000000-0005-0000-0000-00008C110000}"/>
    <cellStyle name="Comma 5 2 2 2 3 2" xfId="3491" xr:uid="{00000000-0005-0000-0000-00008D110000}"/>
    <cellStyle name="Comma 5 2 2 2 3 3" xfId="7043" xr:uid="{00000000-0005-0000-0000-00008E110000}"/>
    <cellStyle name="Comma 5 2 2 2 4" xfId="3492" xr:uid="{00000000-0005-0000-0000-00008F110000}"/>
    <cellStyle name="Comma 5 2 2 2 4 2" xfId="3493" xr:uid="{00000000-0005-0000-0000-000090110000}"/>
    <cellStyle name="Comma 5 2 2 2 4 3" xfId="7044" xr:uid="{00000000-0005-0000-0000-000091110000}"/>
    <cellStyle name="Comma 5 2 2 2 5" xfId="3494" xr:uid="{00000000-0005-0000-0000-000092110000}"/>
    <cellStyle name="Comma 5 2 2 2 5 2" xfId="3495" xr:uid="{00000000-0005-0000-0000-000093110000}"/>
    <cellStyle name="Comma 5 2 2 2 5 3" xfId="7045" xr:uid="{00000000-0005-0000-0000-000094110000}"/>
    <cellStyle name="Comma 5 2 2 2 6" xfId="3496" xr:uid="{00000000-0005-0000-0000-000095110000}"/>
    <cellStyle name="Comma 5 2 2 2 6 2" xfId="3497" xr:uid="{00000000-0005-0000-0000-000096110000}"/>
    <cellStyle name="Comma 5 2 2 2 6 3" xfId="7046" xr:uid="{00000000-0005-0000-0000-000097110000}"/>
    <cellStyle name="Comma 5 2 2 2 7" xfId="3498" xr:uid="{00000000-0005-0000-0000-000098110000}"/>
    <cellStyle name="Comma 5 2 2 2 7 2" xfId="3499" xr:uid="{00000000-0005-0000-0000-000099110000}"/>
    <cellStyle name="Comma 5 2 2 2 7 3" xfId="7047" xr:uid="{00000000-0005-0000-0000-00009A110000}"/>
    <cellStyle name="Comma 5 2 2 2 8" xfId="3500" xr:uid="{00000000-0005-0000-0000-00009B110000}"/>
    <cellStyle name="Comma 5 2 2 2 8 2" xfId="3501" xr:uid="{00000000-0005-0000-0000-00009C110000}"/>
    <cellStyle name="Comma 5 2 2 2 8 3" xfId="7048" xr:uid="{00000000-0005-0000-0000-00009D110000}"/>
    <cellStyle name="Comma 5 2 2 2 9" xfId="3502" xr:uid="{00000000-0005-0000-0000-00009E110000}"/>
    <cellStyle name="Comma 5 2 2 2 9 2" xfId="3503" xr:uid="{00000000-0005-0000-0000-00009F110000}"/>
    <cellStyle name="Comma 5 2 2 2 9 3" xfId="7049" xr:uid="{00000000-0005-0000-0000-0000A0110000}"/>
    <cellStyle name="Comma 5 2 2 3" xfId="3504" xr:uid="{00000000-0005-0000-0000-0000A1110000}"/>
    <cellStyle name="Comma 5 2 2 3 2" xfId="7050" xr:uid="{00000000-0005-0000-0000-0000A2110000}"/>
    <cellStyle name="Comma 5 2 2 4" xfId="3505" xr:uid="{00000000-0005-0000-0000-0000A3110000}"/>
    <cellStyle name="Comma 5 2 2 4 2" xfId="7051" xr:uid="{00000000-0005-0000-0000-0000A4110000}"/>
    <cellStyle name="Comma 5 2 2 5" xfId="3506" xr:uid="{00000000-0005-0000-0000-0000A5110000}"/>
    <cellStyle name="Comma 5 2 2 5 2" xfId="7052" xr:uid="{00000000-0005-0000-0000-0000A6110000}"/>
    <cellStyle name="Comma 5 2 2 6" xfId="3507" xr:uid="{00000000-0005-0000-0000-0000A7110000}"/>
    <cellStyle name="Comma 5 2 2 6 2" xfId="7053" xr:uid="{00000000-0005-0000-0000-0000A8110000}"/>
    <cellStyle name="Comma 5 2 2 7" xfId="3508" xr:uid="{00000000-0005-0000-0000-0000A9110000}"/>
    <cellStyle name="Comma 5 2 2 7 2" xfId="7054" xr:uid="{00000000-0005-0000-0000-0000AA110000}"/>
    <cellStyle name="Comma 5 2 2 8" xfId="3509" xr:uid="{00000000-0005-0000-0000-0000AB110000}"/>
    <cellStyle name="Comma 5 2 2 8 2" xfId="7055" xr:uid="{00000000-0005-0000-0000-0000AC110000}"/>
    <cellStyle name="Comma 5 2 2 9" xfId="3510" xr:uid="{00000000-0005-0000-0000-0000AD110000}"/>
    <cellStyle name="Comma 5 2 2 9 2" xfId="7056" xr:uid="{00000000-0005-0000-0000-0000AE110000}"/>
    <cellStyle name="Comma 5 2 3" xfId="3511" xr:uid="{00000000-0005-0000-0000-0000AF110000}"/>
    <cellStyle name="Comma 5 2 3 10" xfId="3512" xr:uid="{00000000-0005-0000-0000-0000B0110000}"/>
    <cellStyle name="Comma 5 2 3 10 2" xfId="7058" xr:uid="{00000000-0005-0000-0000-0000B1110000}"/>
    <cellStyle name="Comma 5 2 3 11" xfId="3513" xr:uid="{00000000-0005-0000-0000-0000B2110000}"/>
    <cellStyle name="Comma 5 2 3 11 2" xfId="7059" xr:uid="{00000000-0005-0000-0000-0000B3110000}"/>
    <cellStyle name="Comma 5 2 3 12" xfId="3514" xr:uid="{00000000-0005-0000-0000-0000B4110000}"/>
    <cellStyle name="Comma 5 2 3 12 2" xfId="7060" xr:uid="{00000000-0005-0000-0000-0000B5110000}"/>
    <cellStyle name="Comma 5 2 3 13" xfId="3515" xr:uid="{00000000-0005-0000-0000-0000B6110000}"/>
    <cellStyle name="Comma 5 2 3 13 2" xfId="7061" xr:uid="{00000000-0005-0000-0000-0000B7110000}"/>
    <cellStyle name="Comma 5 2 3 14" xfId="3516" xr:uid="{00000000-0005-0000-0000-0000B8110000}"/>
    <cellStyle name="Comma 5 2 3 14 2" xfId="7062" xr:uid="{00000000-0005-0000-0000-0000B9110000}"/>
    <cellStyle name="Comma 5 2 3 15" xfId="3517" xr:uid="{00000000-0005-0000-0000-0000BA110000}"/>
    <cellStyle name="Comma 5 2 3 15 2" xfId="7063" xr:uid="{00000000-0005-0000-0000-0000BB110000}"/>
    <cellStyle name="Comma 5 2 3 16" xfId="3518" xr:uid="{00000000-0005-0000-0000-0000BC110000}"/>
    <cellStyle name="Comma 5 2 3 17" xfId="7057" xr:uid="{00000000-0005-0000-0000-0000BD110000}"/>
    <cellStyle name="Comma 5 2 3 2" xfId="3519" xr:uid="{00000000-0005-0000-0000-0000BE110000}"/>
    <cellStyle name="Comma 5 2 3 2 2" xfId="7064" xr:uid="{00000000-0005-0000-0000-0000BF110000}"/>
    <cellStyle name="Comma 5 2 3 3" xfId="3520" xr:uid="{00000000-0005-0000-0000-0000C0110000}"/>
    <cellStyle name="Comma 5 2 3 3 2" xfId="7065" xr:uid="{00000000-0005-0000-0000-0000C1110000}"/>
    <cellStyle name="Comma 5 2 3 4" xfId="3521" xr:uid="{00000000-0005-0000-0000-0000C2110000}"/>
    <cellStyle name="Comma 5 2 3 4 2" xfId="7066" xr:uid="{00000000-0005-0000-0000-0000C3110000}"/>
    <cellStyle name="Comma 5 2 3 5" xfId="3522" xr:uid="{00000000-0005-0000-0000-0000C4110000}"/>
    <cellStyle name="Comma 5 2 3 5 2" xfId="7067" xr:uid="{00000000-0005-0000-0000-0000C5110000}"/>
    <cellStyle name="Comma 5 2 3 6" xfId="3523" xr:uid="{00000000-0005-0000-0000-0000C6110000}"/>
    <cellStyle name="Comma 5 2 3 6 2" xfId="7068" xr:uid="{00000000-0005-0000-0000-0000C7110000}"/>
    <cellStyle name="Comma 5 2 3 7" xfId="3524" xr:uid="{00000000-0005-0000-0000-0000C8110000}"/>
    <cellStyle name="Comma 5 2 3 7 2" xfId="7069" xr:uid="{00000000-0005-0000-0000-0000C9110000}"/>
    <cellStyle name="Comma 5 2 3 8" xfId="3525" xr:uid="{00000000-0005-0000-0000-0000CA110000}"/>
    <cellStyle name="Comma 5 2 3 8 2" xfId="7070" xr:uid="{00000000-0005-0000-0000-0000CB110000}"/>
    <cellStyle name="Comma 5 2 3 9" xfId="3526" xr:uid="{00000000-0005-0000-0000-0000CC110000}"/>
    <cellStyle name="Comma 5 2 3 9 2" xfId="7071" xr:uid="{00000000-0005-0000-0000-0000CD110000}"/>
    <cellStyle name="Comma 5 2 4" xfId="3527" xr:uid="{00000000-0005-0000-0000-0000CE110000}"/>
    <cellStyle name="Comma 5 2 4 2" xfId="3528" xr:uid="{00000000-0005-0000-0000-0000CF110000}"/>
    <cellStyle name="Comma 5 2 4 3" xfId="7072" xr:uid="{00000000-0005-0000-0000-0000D0110000}"/>
    <cellStyle name="Comma 5 2 5" xfId="3529" xr:uid="{00000000-0005-0000-0000-0000D1110000}"/>
    <cellStyle name="Comma 5 2 5 2" xfId="3530" xr:uid="{00000000-0005-0000-0000-0000D2110000}"/>
    <cellStyle name="Comma 5 2 5 3" xfId="7073" xr:uid="{00000000-0005-0000-0000-0000D3110000}"/>
    <cellStyle name="Comma 5 2 6" xfId="3531" xr:uid="{00000000-0005-0000-0000-0000D4110000}"/>
    <cellStyle name="Comma 5 2 6 2" xfId="3532" xr:uid="{00000000-0005-0000-0000-0000D5110000}"/>
    <cellStyle name="Comma 5 2 6 3" xfId="7074" xr:uid="{00000000-0005-0000-0000-0000D6110000}"/>
    <cellStyle name="Comma 5 2 7" xfId="3533" xr:uid="{00000000-0005-0000-0000-0000D7110000}"/>
    <cellStyle name="Comma 5 2 7 2" xfId="3534" xr:uid="{00000000-0005-0000-0000-0000D8110000}"/>
    <cellStyle name="Comma 5 2 7 3" xfId="7075" xr:uid="{00000000-0005-0000-0000-0000D9110000}"/>
    <cellStyle name="Comma 5 2 8" xfId="3535" xr:uid="{00000000-0005-0000-0000-0000DA110000}"/>
    <cellStyle name="Comma 5 2 8 2" xfId="3536" xr:uid="{00000000-0005-0000-0000-0000DB110000}"/>
    <cellStyle name="Comma 5 2 8 3" xfId="7076" xr:uid="{00000000-0005-0000-0000-0000DC110000}"/>
    <cellStyle name="Comma 5 2 9" xfId="3537" xr:uid="{00000000-0005-0000-0000-0000DD110000}"/>
    <cellStyle name="Comma 5 2 9 2" xfId="3538" xr:uid="{00000000-0005-0000-0000-0000DE110000}"/>
    <cellStyle name="Comma 5 2 9 3" xfId="7077" xr:uid="{00000000-0005-0000-0000-0000DF110000}"/>
    <cellStyle name="Comma 5 3" xfId="3539" xr:uid="{00000000-0005-0000-0000-0000E0110000}"/>
    <cellStyle name="Comma 5 3 10" xfId="3540" xr:uid="{00000000-0005-0000-0000-0000E1110000}"/>
    <cellStyle name="Comma 5 3 10 2" xfId="3541" xr:uid="{00000000-0005-0000-0000-0000E2110000}"/>
    <cellStyle name="Comma 5 3 10 3" xfId="7078" xr:uid="{00000000-0005-0000-0000-0000E3110000}"/>
    <cellStyle name="Comma 5 3 11" xfId="3542" xr:uid="{00000000-0005-0000-0000-0000E4110000}"/>
    <cellStyle name="Comma 5 3 11 2" xfId="3543" xr:uid="{00000000-0005-0000-0000-0000E5110000}"/>
    <cellStyle name="Comma 5 3 11 3" xfId="7079" xr:uid="{00000000-0005-0000-0000-0000E6110000}"/>
    <cellStyle name="Comma 5 3 12" xfId="3544" xr:uid="{00000000-0005-0000-0000-0000E7110000}"/>
    <cellStyle name="Comma 5 3 12 2" xfId="3545" xr:uid="{00000000-0005-0000-0000-0000E8110000}"/>
    <cellStyle name="Comma 5 3 12 3" xfId="7080" xr:uid="{00000000-0005-0000-0000-0000E9110000}"/>
    <cellStyle name="Comma 5 3 13" xfId="3546" xr:uid="{00000000-0005-0000-0000-0000EA110000}"/>
    <cellStyle name="Comma 5 3 13 2" xfId="3547" xr:uid="{00000000-0005-0000-0000-0000EB110000}"/>
    <cellStyle name="Comma 5 3 13 3" xfId="7081" xr:uid="{00000000-0005-0000-0000-0000EC110000}"/>
    <cellStyle name="Comma 5 3 14" xfId="3548" xr:uid="{00000000-0005-0000-0000-0000ED110000}"/>
    <cellStyle name="Comma 5 3 14 2" xfId="3549" xr:uid="{00000000-0005-0000-0000-0000EE110000}"/>
    <cellStyle name="Comma 5 3 14 3" xfId="7082" xr:uid="{00000000-0005-0000-0000-0000EF110000}"/>
    <cellStyle name="Comma 5 3 15" xfId="3550" xr:uid="{00000000-0005-0000-0000-0000F0110000}"/>
    <cellStyle name="Comma 5 3 15 2" xfId="3551" xr:uid="{00000000-0005-0000-0000-0000F1110000}"/>
    <cellStyle name="Comma 5 3 15 3" xfId="7083" xr:uid="{00000000-0005-0000-0000-0000F2110000}"/>
    <cellStyle name="Comma 5 3 16" xfId="6478" xr:uid="{00000000-0005-0000-0000-0000F3110000}"/>
    <cellStyle name="Comma 5 3 2" xfId="3552" xr:uid="{00000000-0005-0000-0000-0000F4110000}"/>
    <cellStyle name="Comma 5 3 2 10" xfId="3553" xr:uid="{00000000-0005-0000-0000-0000F5110000}"/>
    <cellStyle name="Comma 5 3 2 10 2" xfId="7085" xr:uid="{00000000-0005-0000-0000-0000F6110000}"/>
    <cellStyle name="Comma 5 3 2 11" xfId="3554" xr:uid="{00000000-0005-0000-0000-0000F7110000}"/>
    <cellStyle name="Comma 5 3 2 11 2" xfId="7086" xr:uid="{00000000-0005-0000-0000-0000F8110000}"/>
    <cellStyle name="Comma 5 3 2 12" xfId="3555" xr:uid="{00000000-0005-0000-0000-0000F9110000}"/>
    <cellStyle name="Comma 5 3 2 12 2" xfId="7087" xr:uid="{00000000-0005-0000-0000-0000FA110000}"/>
    <cellStyle name="Comma 5 3 2 13" xfId="3556" xr:uid="{00000000-0005-0000-0000-0000FB110000}"/>
    <cellStyle name="Comma 5 3 2 13 2" xfId="7088" xr:uid="{00000000-0005-0000-0000-0000FC110000}"/>
    <cellStyle name="Comma 5 3 2 14" xfId="3557" xr:uid="{00000000-0005-0000-0000-0000FD110000}"/>
    <cellStyle name="Comma 5 3 2 14 2" xfId="7089" xr:uid="{00000000-0005-0000-0000-0000FE110000}"/>
    <cellStyle name="Comma 5 3 2 15" xfId="3558" xr:uid="{00000000-0005-0000-0000-0000FF110000}"/>
    <cellStyle name="Comma 5 3 2 15 2" xfId="7090" xr:uid="{00000000-0005-0000-0000-000000120000}"/>
    <cellStyle name="Comma 5 3 2 16" xfId="3559" xr:uid="{00000000-0005-0000-0000-000001120000}"/>
    <cellStyle name="Comma 5 3 2 17" xfId="7084" xr:uid="{00000000-0005-0000-0000-000002120000}"/>
    <cellStyle name="Comma 5 3 2 2" xfId="3560" xr:uid="{00000000-0005-0000-0000-000003120000}"/>
    <cellStyle name="Comma 5 3 2 2 2" xfId="7091" xr:uid="{00000000-0005-0000-0000-000004120000}"/>
    <cellStyle name="Comma 5 3 2 3" xfId="3561" xr:uid="{00000000-0005-0000-0000-000005120000}"/>
    <cellStyle name="Comma 5 3 2 3 2" xfId="7092" xr:uid="{00000000-0005-0000-0000-000006120000}"/>
    <cellStyle name="Comma 5 3 2 4" xfId="3562" xr:uid="{00000000-0005-0000-0000-000007120000}"/>
    <cellStyle name="Comma 5 3 2 4 2" xfId="7093" xr:uid="{00000000-0005-0000-0000-000008120000}"/>
    <cellStyle name="Comma 5 3 2 5" xfId="3563" xr:uid="{00000000-0005-0000-0000-000009120000}"/>
    <cellStyle name="Comma 5 3 2 5 2" xfId="7094" xr:uid="{00000000-0005-0000-0000-00000A120000}"/>
    <cellStyle name="Comma 5 3 2 6" xfId="3564" xr:uid="{00000000-0005-0000-0000-00000B120000}"/>
    <cellStyle name="Comma 5 3 2 6 2" xfId="7095" xr:uid="{00000000-0005-0000-0000-00000C120000}"/>
    <cellStyle name="Comma 5 3 2 7" xfId="3565" xr:uid="{00000000-0005-0000-0000-00000D120000}"/>
    <cellStyle name="Comma 5 3 2 7 2" xfId="7096" xr:uid="{00000000-0005-0000-0000-00000E120000}"/>
    <cellStyle name="Comma 5 3 2 8" xfId="3566" xr:uid="{00000000-0005-0000-0000-00000F120000}"/>
    <cellStyle name="Comma 5 3 2 8 2" xfId="7097" xr:uid="{00000000-0005-0000-0000-000010120000}"/>
    <cellStyle name="Comma 5 3 2 9" xfId="3567" xr:uid="{00000000-0005-0000-0000-000011120000}"/>
    <cellStyle name="Comma 5 3 2 9 2" xfId="7098" xr:uid="{00000000-0005-0000-0000-000012120000}"/>
    <cellStyle name="Comma 5 3 3" xfId="3568" xr:uid="{00000000-0005-0000-0000-000013120000}"/>
    <cellStyle name="Comma 5 3 3 2" xfId="3569" xr:uid="{00000000-0005-0000-0000-000014120000}"/>
    <cellStyle name="Comma 5 3 3 3" xfId="7099" xr:uid="{00000000-0005-0000-0000-000015120000}"/>
    <cellStyle name="Comma 5 3 4" xfId="3570" xr:uid="{00000000-0005-0000-0000-000016120000}"/>
    <cellStyle name="Comma 5 3 4 2" xfId="3571" xr:uid="{00000000-0005-0000-0000-000017120000}"/>
    <cellStyle name="Comma 5 3 4 3" xfId="7100" xr:uid="{00000000-0005-0000-0000-000018120000}"/>
    <cellStyle name="Comma 5 3 5" xfId="3572" xr:uid="{00000000-0005-0000-0000-000019120000}"/>
    <cellStyle name="Comma 5 3 5 2" xfId="3573" xr:uid="{00000000-0005-0000-0000-00001A120000}"/>
    <cellStyle name="Comma 5 3 5 3" xfId="7101" xr:uid="{00000000-0005-0000-0000-00001B120000}"/>
    <cellStyle name="Comma 5 3 6" xfId="3574" xr:uid="{00000000-0005-0000-0000-00001C120000}"/>
    <cellStyle name="Comma 5 3 6 2" xfId="3575" xr:uid="{00000000-0005-0000-0000-00001D120000}"/>
    <cellStyle name="Comma 5 3 6 3" xfId="7102" xr:uid="{00000000-0005-0000-0000-00001E120000}"/>
    <cellStyle name="Comma 5 3 7" xfId="3576" xr:uid="{00000000-0005-0000-0000-00001F120000}"/>
    <cellStyle name="Comma 5 3 7 2" xfId="3577" xr:uid="{00000000-0005-0000-0000-000020120000}"/>
    <cellStyle name="Comma 5 3 7 3" xfId="7103" xr:uid="{00000000-0005-0000-0000-000021120000}"/>
    <cellStyle name="Comma 5 3 8" xfId="3578" xr:uid="{00000000-0005-0000-0000-000022120000}"/>
    <cellStyle name="Comma 5 3 8 2" xfId="3579" xr:uid="{00000000-0005-0000-0000-000023120000}"/>
    <cellStyle name="Comma 5 3 8 3" xfId="7104" xr:uid="{00000000-0005-0000-0000-000024120000}"/>
    <cellStyle name="Comma 5 3 9" xfId="3580" xr:uid="{00000000-0005-0000-0000-000025120000}"/>
    <cellStyle name="Comma 5 3 9 2" xfId="3581" xr:uid="{00000000-0005-0000-0000-000026120000}"/>
    <cellStyle name="Comma 5 3 9 3" xfId="7105" xr:uid="{00000000-0005-0000-0000-000027120000}"/>
    <cellStyle name="Comma 5 4" xfId="3582" xr:uid="{00000000-0005-0000-0000-000028120000}"/>
    <cellStyle name="Comma 5 4 2" xfId="7106" xr:uid="{00000000-0005-0000-0000-000029120000}"/>
    <cellStyle name="Comma 5 5" xfId="3583" xr:uid="{00000000-0005-0000-0000-00002A120000}"/>
    <cellStyle name="Comma 5 5 2" xfId="7107" xr:uid="{00000000-0005-0000-0000-00002B120000}"/>
    <cellStyle name="Comma 5 6" xfId="3584" xr:uid="{00000000-0005-0000-0000-00002C120000}"/>
    <cellStyle name="Comma 5 6 2" xfId="7108" xr:uid="{00000000-0005-0000-0000-00002D120000}"/>
    <cellStyle name="Comma 5 7" xfId="3585" xr:uid="{00000000-0005-0000-0000-00002E120000}"/>
    <cellStyle name="Comma 5 7 2" xfId="7109" xr:uid="{00000000-0005-0000-0000-00002F120000}"/>
    <cellStyle name="Comma 5 8" xfId="3586" xr:uid="{00000000-0005-0000-0000-000030120000}"/>
    <cellStyle name="Comma 5 8 2" xfId="7110" xr:uid="{00000000-0005-0000-0000-000031120000}"/>
    <cellStyle name="Comma 5 9" xfId="3587" xr:uid="{00000000-0005-0000-0000-000032120000}"/>
    <cellStyle name="Comma 5 9 2" xfId="7111" xr:uid="{00000000-0005-0000-0000-000033120000}"/>
    <cellStyle name="Comma 6" xfId="3588" xr:uid="{00000000-0005-0000-0000-000034120000}"/>
    <cellStyle name="Comma 6 2" xfId="3589" xr:uid="{00000000-0005-0000-0000-000035120000}"/>
    <cellStyle name="Comma 6 2 2" xfId="3590" xr:uid="{00000000-0005-0000-0000-000036120000}"/>
    <cellStyle name="Comma 6 2 2 2" xfId="6664" xr:uid="{00000000-0005-0000-0000-000037120000}"/>
    <cellStyle name="Comma 6 2 3" xfId="3591" xr:uid="{00000000-0005-0000-0000-000038120000}"/>
    <cellStyle name="Comma 6 2 3 2" xfId="6854" xr:uid="{00000000-0005-0000-0000-000039120000}"/>
    <cellStyle name="Comma 6 2 4" xfId="3592" xr:uid="{00000000-0005-0000-0000-00003A120000}"/>
    <cellStyle name="Comma 6 2 4 2" xfId="7862" xr:uid="{00000000-0005-0000-0000-00003B120000}"/>
    <cellStyle name="Comma 6 2 5" xfId="3593" xr:uid="{00000000-0005-0000-0000-00003C120000}"/>
    <cellStyle name="Comma 6 2 5 2" xfId="7863" xr:uid="{00000000-0005-0000-0000-00003D120000}"/>
    <cellStyle name="Comma 6 2 6" xfId="6412" xr:uid="{00000000-0005-0000-0000-00003E120000}"/>
    <cellStyle name="Comma 6 3" xfId="3594" xr:uid="{00000000-0005-0000-0000-00003F120000}"/>
    <cellStyle name="Comma 6 4" xfId="6411" xr:uid="{00000000-0005-0000-0000-000040120000}"/>
    <cellStyle name="Comma 7" xfId="3595" xr:uid="{00000000-0005-0000-0000-000041120000}"/>
    <cellStyle name="Comma 7 2" xfId="3596" xr:uid="{00000000-0005-0000-0000-000042120000}"/>
    <cellStyle name="Comma 7 2 2" xfId="3597" xr:uid="{00000000-0005-0000-0000-000043120000}"/>
    <cellStyle name="Comma 7 2 2 2" xfId="7865" xr:uid="{00000000-0005-0000-0000-000044120000}"/>
    <cellStyle name="Comma 7 2 3" xfId="6414" xr:uid="{00000000-0005-0000-0000-000045120000}"/>
    <cellStyle name="Comma 7 3" xfId="3598" xr:uid="{00000000-0005-0000-0000-000046120000}"/>
    <cellStyle name="Comma 7 3 2" xfId="7864" xr:uid="{00000000-0005-0000-0000-000047120000}"/>
    <cellStyle name="Comma 7 4" xfId="6413" xr:uid="{00000000-0005-0000-0000-000048120000}"/>
    <cellStyle name="Comma 8" xfId="3599" xr:uid="{00000000-0005-0000-0000-000049120000}"/>
    <cellStyle name="Comma 8 2" xfId="3600" xr:uid="{00000000-0005-0000-0000-00004A120000}"/>
    <cellStyle name="Comma 8 3" xfId="6415" xr:uid="{00000000-0005-0000-0000-00004B120000}"/>
    <cellStyle name="Comma 9" xfId="3601" xr:uid="{00000000-0005-0000-0000-00004C120000}"/>
    <cellStyle name="Comma 9 2" xfId="3602" xr:uid="{00000000-0005-0000-0000-00004D120000}"/>
    <cellStyle name="Comma 9 2 2" xfId="3603" xr:uid="{00000000-0005-0000-0000-00004E120000}"/>
    <cellStyle name="Comma 9 2 2 2" xfId="7279" xr:uid="{00000000-0005-0000-0000-00004F120000}"/>
    <cellStyle name="Comma 9 2 3" xfId="6417" xr:uid="{00000000-0005-0000-0000-000050120000}"/>
    <cellStyle name="Comma 9 3" xfId="3604" xr:uid="{00000000-0005-0000-0000-000051120000}"/>
    <cellStyle name="Comma 9 3 2" xfId="3605" xr:uid="{00000000-0005-0000-0000-000052120000}"/>
    <cellStyle name="Comma 9 3 2 2" xfId="7280" xr:uid="{00000000-0005-0000-0000-000053120000}"/>
    <cellStyle name="Comma 9 3 3" xfId="6418" xr:uid="{00000000-0005-0000-0000-000054120000}"/>
    <cellStyle name="Comma 9 4" xfId="3606" xr:uid="{00000000-0005-0000-0000-000055120000}"/>
    <cellStyle name="Comma 9 4 2" xfId="7278" xr:uid="{00000000-0005-0000-0000-000056120000}"/>
    <cellStyle name="Comma 9 5" xfId="6416" xr:uid="{00000000-0005-0000-0000-000057120000}"/>
    <cellStyle name="Currency 2" xfId="3607" xr:uid="{00000000-0005-0000-0000-000058120000}"/>
    <cellStyle name="Currency 2 2" xfId="3608" xr:uid="{00000000-0005-0000-0000-000059120000}"/>
    <cellStyle name="Currency 2 3" xfId="6419" xr:uid="{00000000-0005-0000-0000-00005A120000}"/>
    <cellStyle name="Currency 3" xfId="3609" xr:uid="{00000000-0005-0000-0000-00005B120000}"/>
    <cellStyle name="Currency 4" xfId="3610" xr:uid="{00000000-0005-0000-0000-00005C120000}"/>
    <cellStyle name="Currency 4 2" xfId="3611" xr:uid="{00000000-0005-0000-0000-00005D120000}"/>
    <cellStyle name="Explanatory Text 2" xfId="3612" xr:uid="{00000000-0005-0000-0000-00005E120000}"/>
    <cellStyle name="Explanatory Text 2 10" xfId="3613" xr:uid="{00000000-0005-0000-0000-00005F120000}"/>
    <cellStyle name="Explanatory Text 2 11" xfId="3614" xr:uid="{00000000-0005-0000-0000-000060120000}"/>
    <cellStyle name="Explanatory Text 2 12" xfId="6273" xr:uid="{00000000-0005-0000-0000-000061120000}"/>
    <cellStyle name="Explanatory Text 2 2" xfId="3615" xr:uid="{00000000-0005-0000-0000-000062120000}"/>
    <cellStyle name="Explanatory Text 2 3" xfId="3616" xr:uid="{00000000-0005-0000-0000-000063120000}"/>
    <cellStyle name="Explanatory Text 2 4" xfId="3617" xr:uid="{00000000-0005-0000-0000-000064120000}"/>
    <cellStyle name="Explanatory Text 2 5" xfId="3618" xr:uid="{00000000-0005-0000-0000-000065120000}"/>
    <cellStyle name="Explanatory Text 2 6" xfId="3619" xr:uid="{00000000-0005-0000-0000-000066120000}"/>
    <cellStyle name="Explanatory Text 2 7" xfId="3620" xr:uid="{00000000-0005-0000-0000-000067120000}"/>
    <cellStyle name="Explanatory Text 2 8" xfId="3621" xr:uid="{00000000-0005-0000-0000-000068120000}"/>
    <cellStyle name="Explanatory Text 2 9" xfId="3622" xr:uid="{00000000-0005-0000-0000-000069120000}"/>
    <cellStyle name="Explanatory Text 3" xfId="3623" xr:uid="{00000000-0005-0000-0000-00006A120000}"/>
    <cellStyle name="Explanatory Text 3 2" xfId="3624" xr:uid="{00000000-0005-0000-0000-00006B120000}"/>
    <cellStyle name="Explanatory Text 4" xfId="3625" xr:uid="{00000000-0005-0000-0000-00006C120000}"/>
    <cellStyle name="Explanatory Text 4 2" xfId="3626" xr:uid="{00000000-0005-0000-0000-00006D120000}"/>
    <cellStyle name="Explanatory Text 5" xfId="3627" xr:uid="{00000000-0005-0000-0000-00006E120000}"/>
    <cellStyle name="Explanatory Text 6" xfId="6274" xr:uid="{00000000-0005-0000-0000-00006F120000}"/>
    <cellStyle name="Explanatory Text 7" xfId="6275" xr:uid="{00000000-0005-0000-0000-000070120000}"/>
    <cellStyle name="Explanatory Text 8" xfId="6276" xr:uid="{00000000-0005-0000-0000-000071120000}"/>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379" builtinId="9" hidden="1"/>
    <cellStyle name="Followed Hyperlink" xfId="6381"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Good 2" xfId="3628" xr:uid="{00000000-0005-0000-0000-000004150000}"/>
    <cellStyle name="Good 2 10" xfId="3629" xr:uid="{00000000-0005-0000-0000-000005150000}"/>
    <cellStyle name="Good 2 11" xfId="3630" xr:uid="{00000000-0005-0000-0000-000006150000}"/>
    <cellStyle name="Good 2 12" xfId="6277" xr:uid="{00000000-0005-0000-0000-000007150000}"/>
    <cellStyle name="Good 2 2" xfId="3631" xr:uid="{00000000-0005-0000-0000-000008150000}"/>
    <cellStyle name="Good 2 3" xfId="3632" xr:uid="{00000000-0005-0000-0000-000009150000}"/>
    <cellStyle name="Good 2 4" xfId="3633" xr:uid="{00000000-0005-0000-0000-00000A150000}"/>
    <cellStyle name="Good 2 5" xfId="3634" xr:uid="{00000000-0005-0000-0000-00000B150000}"/>
    <cellStyle name="Good 2 6" xfId="3635" xr:uid="{00000000-0005-0000-0000-00000C150000}"/>
    <cellStyle name="Good 2 7" xfId="3636" xr:uid="{00000000-0005-0000-0000-00000D150000}"/>
    <cellStyle name="Good 2 8" xfId="3637" xr:uid="{00000000-0005-0000-0000-00000E150000}"/>
    <cellStyle name="Good 2 9" xfId="3638" xr:uid="{00000000-0005-0000-0000-00000F150000}"/>
    <cellStyle name="Good 3" xfId="3639" xr:uid="{00000000-0005-0000-0000-000010150000}"/>
    <cellStyle name="Good 3 2" xfId="3640" xr:uid="{00000000-0005-0000-0000-000011150000}"/>
    <cellStyle name="Good 4" xfId="3641" xr:uid="{00000000-0005-0000-0000-000012150000}"/>
    <cellStyle name="Good 4 2" xfId="3642" xr:uid="{00000000-0005-0000-0000-000013150000}"/>
    <cellStyle name="Good 5" xfId="3643" xr:uid="{00000000-0005-0000-0000-000014150000}"/>
    <cellStyle name="Good 6" xfId="6278" xr:uid="{00000000-0005-0000-0000-000015150000}"/>
    <cellStyle name="Good 7" xfId="6279" xr:uid="{00000000-0005-0000-0000-000016150000}"/>
    <cellStyle name="Good 8" xfId="6280" xr:uid="{00000000-0005-0000-0000-000017150000}"/>
    <cellStyle name="Heading 1" xfId="3" builtinId="16"/>
    <cellStyle name="Heading 1 2" xfId="3644" xr:uid="{00000000-0005-0000-0000-000019150000}"/>
    <cellStyle name="Heading 1 2 10" xfId="3645" xr:uid="{00000000-0005-0000-0000-00001A150000}"/>
    <cellStyle name="Heading 1 2 11" xfId="3646" xr:uid="{00000000-0005-0000-0000-00001B150000}"/>
    <cellStyle name="Heading 1 2 12" xfId="3647" xr:uid="{00000000-0005-0000-0000-00001C150000}"/>
    <cellStyle name="Heading 1 2 13" xfId="3648" xr:uid="{00000000-0005-0000-0000-00001D150000}"/>
    <cellStyle name="Heading 1 2 14" xfId="3649" xr:uid="{00000000-0005-0000-0000-00001E150000}"/>
    <cellStyle name="Heading 1 2 15" xfId="3650" xr:uid="{00000000-0005-0000-0000-00001F150000}"/>
    <cellStyle name="Heading 1 2 16" xfId="3651" xr:uid="{00000000-0005-0000-0000-000020150000}"/>
    <cellStyle name="Heading 1 2 17" xfId="3652" xr:uid="{00000000-0005-0000-0000-000021150000}"/>
    <cellStyle name="Heading 1 2 18" xfId="3653" xr:uid="{00000000-0005-0000-0000-000022150000}"/>
    <cellStyle name="Heading 1 2 19" xfId="3654" xr:uid="{00000000-0005-0000-0000-000023150000}"/>
    <cellStyle name="Heading 1 2 2" xfId="3655" xr:uid="{00000000-0005-0000-0000-000024150000}"/>
    <cellStyle name="Heading 1 2 20" xfId="3656" xr:uid="{00000000-0005-0000-0000-000025150000}"/>
    <cellStyle name="Heading 1 2 21" xfId="3657" xr:uid="{00000000-0005-0000-0000-000026150000}"/>
    <cellStyle name="Heading 1 2 22" xfId="3658" xr:uid="{00000000-0005-0000-0000-000027150000}"/>
    <cellStyle name="Heading 1 2 23" xfId="3659" xr:uid="{00000000-0005-0000-0000-000028150000}"/>
    <cellStyle name="Heading 1 2 24" xfId="3660" xr:uid="{00000000-0005-0000-0000-000029150000}"/>
    <cellStyle name="Heading 1 2 25" xfId="3661" xr:uid="{00000000-0005-0000-0000-00002A150000}"/>
    <cellStyle name="Heading 1 2 26" xfId="3662" xr:uid="{00000000-0005-0000-0000-00002B150000}"/>
    <cellStyle name="Heading 1 2 3" xfId="3663" xr:uid="{00000000-0005-0000-0000-00002C150000}"/>
    <cellStyle name="Heading 1 2 3 2" xfId="3664" xr:uid="{00000000-0005-0000-0000-00002D150000}"/>
    <cellStyle name="Heading 1 2 3 3" xfId="3665" xr:uid="{00000000-0005-0000-0000-00002E150000}"/>
    <cellStyle name="Heading 1 2 3 4" xfId="3666" xr:uid="{00000000-0005-0000-0000-00002F150000}"/>
    <cellStyle name="Heading 1 2 3 5" xfId="3667" xr:uid="{00000000-0005-0000-0000-000030150000}"/>
    <cellStyle name="Heading 1 2 3 6" xfId="3668" xr:uid="{00000000-0005-0000-0000-000031150000}"/>
    <cellStyle name="Heading 1 2 3 7" xfId="3669" xr:uid="{00000000-0005-0000-0000-000032150000}"/>
    <cellStyle name="Heading 1 2 3 8" xfId="3670" xr:uid="{00000000-0005-0000-0000-000033150000}"/>
    <cellStyle name="Heading 1 2 3 9" xfId="3671" xr:uid="{00000000-0005-0000-0000-000034150000}"/>
    <cellStyle name="Heading 1 2 4" xfId="3672" xr:uid="{00000000-0005-0000-0000-000035150000}"/>
    <cellStyle name="Heading 1 2 4 2" xfId="3673" xr:uid="{00000000-0005-0000-0000-000036150000}"/>
    <cellStyle name="Heading 1 2 4 3" xfId="3674" xr:uid="{00000000-0005-0000-0000-000037150000}"/>
    <cellStyle name="Heading 1 2 4 4" xfId="3675" xr:uid="{00000000-0005-0000-0000-000038150000}"/>
    <cellStyle name="Heading 1 2 4 5" xfId="3676" xr:uid="{00000000-0005-0000-0000-000039150000}"/>
    <cellStyle name="Heading 1 2 4 6" xfId="3677" xr:uid="{00000000-0005-0000-0000-00003A150000}"/>
    <cellStyle name="Heading 1 2 4 7" xfId="3678" xr:uid="{00000000-0005-0000-0000-00003B150000}"/>
    <cellStyle name="Heading 1 2 4 8" xfId="3679" xr:uid="{00000000-0005-0000-0000-00003C150000}"/>
    <cellStyle name="Heading 1 2 4 9" xfId="3680" xr:uid="{00000000-0005-0000-0000-00003D150000}"/>
    <cellStyle name="Heading 1 2 5" xfId="3681" xr:uid="{00000000-0005-0000-0000-00003E150000}"/>
    <cellStyle name="Heading 1 2 6" xfId="3682" xr:uid="{00000000-0005-0000-0000-00003F150000}"/>
    <cellStyle name="Heading 1 2 7" xfId="3683" xr:uid="{00000000-0005-0000-0000-000040150000}"/>
    <cellStyle name="Heading 1 2 8" xfId="3684" xr:uid="{00000000-0005-0000-0000-000041150000}"/>
    <cellStyle name="Heading 1 2 9" xfId="3685" xr:uid="{00000000-0005-0000-0000-000042150000}"/>
    <cellStyle name="Heading 1 2_Blood_21months_EURO" xfId="3686" xr:uid="{00000000-0005-0000-0000-000043150000}"/>
    <cellStyle name="Heading 1 3" xfId="3687" xr:uid="{00000000-0005-0000-0000-000044150000}"/>
    <cellStyle name="Heading 1 3 2" xfId="3688" xr:uid="{00000000-0005-0000-0000-000045150000}"/>
    <cellStyle name="Heading 1 3_GHRN GEO HIV_R10 Budgetlast" xfId="3689" xr:uid="{00000000-0005-0000-0000-000046150000}"/>
    <cellStyle name="Heading 1 4" xfId="3690" xr:uid="{00000000-0005-0000-0000-000047150000}"/>
    <cellStyle name="Heading 1 4 2" xfId="3691" xr:uid="{00000000-0005-0000-0000-000048150000}"/>
    <cellStyle name="Heading 1 4_GHRN GEO HIV_R10 Budgetlast" xfId="3692" xr:uid="{00000000-0005-0000-0000-000049150000}"/>
    <cellStyle name="Heading 1 5" xfId="3693" xr:uid="{00000000-0005-0000-0000-00004A150000}"/>
    <cellStyle name="Heading 1 6" xfId="6281" xr:uid="{00000000-0005-0000-0000-00004B150000}"/>
    <cellStyle name="Heading 1 7" xfId="6282" xr:uid="{00000000-0005-0000-0000-00004C150000}"/>
    <cellStyle name="Heading 1 8" xfId="6283" xr:uid="{00000000-0005-0000-0000-00004D150000}"/>
    <cellStyle name="Heading 1 9" xfId="9207" xr:uid="{00000000-0005-0000-0000-00004E150000}"/>
    <cellStyle name="Heading 2" xfId="4" builtinId="17"/>
    <cellStyle name="Heading 2 2" xfId="3694" xr:uid="{00000000-0005-0000-0000-000050150000}"/>
    <cellStyle name="Heading 2 2 10" xfId="3695" xr:uid="{00000000-0005-0000-0000-000051150000}"/>
    <cellStyle name="Heading 2 2 11" xfId="3696" xr:uid="{00000000-0005-0000-0000-000052150000}"/>
    <cellStyle name="Heading 2 2 12" xfId="3697" xr:uid="{00000000-0005-0000-0000-000053150000}"/>
    <cellStyle name="Heading 2 2 13" xfId="3698" xr:uid="{00000000-0005-0000-0000-000054150000}"/>
    <cellStyle name="Heading 2 2 14" xfId="3699" xr:uid="{00000000-0005-0000-0000-000055150000}"/>
    <cellStyle name="Heading 2 2 15" xfId="3700" xr:uid="{00000000-0005-0000-0000-000056150000}"/>
    <cellStyle name="Heading 2 2 16" xfId="3701" xr:uid="{00000000-0005-0000-0000-000057150000}"/>
    <cellStyle name="Heading 2 2 17" xfId="3702" xr:uid="{00000000-0005-0000-0000-000058150000}"/>
    <cellStyle name="Heading 2 2 18" xfId="3703" xr:uid="{00000000-0005-0000-0000-000059150000}"/>
    <cellStyle name="Heading 2 2 19" xfId="3704" xr:uid="{00000000-0005-0000-0000-00005A150000}"/>
    <cellStyle name="Heading 2 2 2" xfId="3705" xr:uid="{00000000-0005-0000-0000-00005B150000}"/>
    <cellStyle name="Heading 2 2 20" xfId="3706" xr:uid="{00000000-0005-0000-0000-00005C150000}"/>
    <cellStyle name="Heading 2 2 21" xfId="3707" xr:uid="{00000000-0005-0000-0000-00005D150000}"/>
    <cellStyle name="Heading 2 2 22" xfId="3708" xr:uid="{00000000-0005-0000-0000-00005E150000}"/>
    <cellStyle name="Heading 2 2 23" xfId="3709" xr:uid="{00000000-0005-0000-0000-00005F150000}"/>
    <cellStyle name="Heading 2 2 24" xfId="3710" xr:uid="{00000000-0005-0000-0000-000060150000}"/>
    <cellStyle name="Heading 2 2 25" xfId="3711" xr:uid="{00000000-0005-0000-0000-000061150000}"/>
    <cellStyle name="Heading 2 2 26" xfId="3712" xr:uid="{00000000-0005-0000-0000-000062150000}"/>
    <cellStyle name="Heading 2 2 3" xfId="3713" xr:uid="{00000000-0005-0000-0000-000063150000}"/>
    <cellStyle name="Heading 2 2 3 2" xfId="3714" xr:uid="{00000000-0005-0000-0000-000064150000}"/>
    <cellStyle name="Heading 2 2 3 3" xfId="3715" xr:uid="{00000000-0005-0000-0000-000065150000}"/>
    <cellStyle name="Heading 2 2 3 4" xfId="3716" xr:uid="{00000000-0005-0000-0000-000066150000}"/>
    <cellStyle name="Heading 2 2 3 5" xfId="3717" xr:uid="{00000000-0005-0000-0000-000067150000}"/>
    <cellStyle name="Heading 2 2 3 6" xfId="3718" xr:uid="{00000000-0005-0000-0000-000068150000}"/>
    <cellStyle name="Heading 2 2 3 7" xfId="3719" xr:uid="{00000000-0005-0000-0000-000069150000}"/>
    <cellStyle name="Heading 2 2 3 8" xfId="3720" xr:uid="{00000000-0005-0000-0000-00006A150000}"/>
    <cellStyle name="Heading 2 2 3 9" xfId="3721" xr:uid="{00000000-0005-0000-0000-00006B150000}"/>
    <cellStyle name="Heading 2 2 4" xfId="3722" xr:uid="{00000000-0005-0000-0000-00006C150000}"/>
    <cellStyle name="Heading 2 2 4 2" xfId="3723" xr:uid="{00000000-0005-0000-0000-00006D150000}"/>
    <cellStyle name="Heading 2 2 4 3" xfId="3724" xr:uid="{00000000-0005-0000-0000-00006E150000}"/>
    <cellStyle name="Heading 2 2 4 4" xfId="3725" xr:uid="{00000000-0005-0000-0000-00006F150000}"/>
    <cellStyle name="Heading 2 2 4 5" xfId="3726" xr:uid="{00000000-0005-0000-0000-000070150000}"/>
    <cellStyle name="Heading 2 2 4 6" xfId="3727" xr:uid="{00000000-0005-0000-0000-000071150000}"/>
    <cellStyle name="Heading 2 2 4 7" xfId="3728" xr:uid="{00000000-0005-0000-0000-000072150000}"/>
    <cellStyle name="Heading 2 2 4 8" xfId="3729" xr:uid="{00000000-0005-0000-0000-000073150000}"/>
    <cellStyle name="Heading 2 2 4 9" xfId="3730" xr:uid="{00000000-0005-0000-0000-000074150000}"/>
    <cellStyle name="Heading 2 2 5" xfId="3731" xr:uid="{00000000-0005-0000-0000-000075150000}"/>
    <cellStyle name="Heading 2 2 6" xfId="3732" xr:uid="{00000000-0005-0000-0000-000076150000}"/>
    <cellStyle name="Heading 2 2 7" xfId="3733" xr:uid="{00000000-0005-0000-0000-000077150000}"/>
    <cellStyle name="Heading 2 2 8" xfId="3734" xr:uid="{00000000-0005-0000-0000-000078150000}"/>
    <cellStyle name="Heading 2 2 9" xfId="3735" xr:uid="{00000000-0005-0000-0000-000079150000}"/>
    <cellStyle name="Heading 2 2_Blood_21months_EURO" xfId="3736" xr:uid="{00000000-0005-0000-0000-00007A150000}"/>
    <cellStyle name="Heading 2 3" xfId="3737" xr:uid="{00000000-0005-0000-0000-00007B150000}"/>
    <cellStyle name="Heading 2 3 2" xfId="3738" xr:uid="{00000000-0005-0000-0000-00007C150000}"/>
    <cellStyle name="Heading 2 3_GHRN GEO HIV_R10 Budgetlast" xfId="3739" xr:uid="{00000000-0005-0000-0000-00007D150000}"/>
    <cellStyle name="Heading 2 4" xfId="3740" xr:uid="{00000000-0005-0000-0000-00007E150000}"/>
    <cellStyle name="Heading 2 4 2" xfId="3741" xr:uid="{00000000-0005-0000-0000-00007F150000}"/>
    <cellStyle name="Heading 2 4_GHRN GEO HIV_R10 Budgetlast" xfId="3742" xr:uid="{00000000-0005-0000-0000-000080150000}"/>
    <cellStyle name="Heading 2 5" xfId="3743" xr:uid="{00000000-0005-0000-0000-000081150000}"/>
    <cellStyle name="Heading 2 6" xfId="6284" xr:uid="{00000000-0005-0000-0000-000082150000}"/>
    <cellStyle name="Heading 2 7" xfId="6285" xr:uid="{00000000-0005-0000-0000-000083150000}"/>
    <cellStyle name="Heading 2 8" xfId="6286" xr:uid="{00000000-0005-0000-0000-000084150000}"/>
    <cellStyle name="Heading 2 9" xfId="9209" xr:uid="{00000000-0005-0000-0000-000085150000}"/>
    <cellStyle name="Heading 3 2" xfId="3744" xr:uid="{00000000-0005-0000-0000-000086150000}"/>
    <cellStyle name="Heading 3 2 10" xfId="3745" xr:uid="{00000000-0005-0000-0000-000087150000}"/>
    <cellStyle name="Heading 3 2 11" xfId="3746" xr:uid="{00000000-0005-0000-0000-000088150000}"/>
    <cellStyle name="Heading 3 2 12" xfId="3747" xr:uid="{00000000-0005-0000-0000-000089150000}"/>
    <cellStyle name="Heading 3 2 13" xfId="3748" xr:uid="{00000000-0005-0000-0000-00008A150000}"/>
    <cellStyle name="Heading 3 2 14" xfId="3749" xr:uid="{00000000-0005-0000-0000-00008B150000}"/>
    <cellStyle name="Heading 3 2 15" xfId="3750" xr:uid="{00000000-0005-0000-0000-00008C150000}"/>
    <cellStyle name="Heading 3 2 16" xfId="3751" xr:uid="{00000000-0005-0000-0000-00008D150000}"/>
    <cellStyle name="Heading 3 2 17" xfId="3752" xr:uid="{00000000-0005-0000-0000-00008E150000}"/>
    <cellStyle name="Heading 3 2 18" xfId="3753" xr:uid="{00000000-0005-0000-0000-00008F150000}"/>
    <cellStyle name="Heading 3 2 19" xfId="3754" xr:uid="{00000000-0005-0000-0000-000090150000}"/>
    <cellStyle name="Heading 3 2 2" xfId="3755" xr:uid="{00000000-0005-0000-0000-000091150000}"/>
    <cellStyle name="Heading 3 2 20" xfId="3756" xr:uid="{00000000-0005-0000-0000-000092150000}"/>
    <cellStyle name="Heading 3 2 21" xfId="3757" xr:uid="{00000000-0005-0000-0000-000093150000}"/>
    <cellStyle name="Heading 3 2 22" xfId="3758" xr:uid="{00000000-0005-0000-0000-000094150000}"/>
    <cellStyle name="Heading 3 2 23" xfId="3759" xr:uid="{00000000-0005-0000-0000-000095150000}"/>
    <cellStyle name="Heading 3 2 24" xfId="3760" xr:uid="{00000000-0005-0000-0000-000096150000}"/>
    <cellStyle name="Heading 3 2 25" xfId="3761" xr:uid="{00000000-0005-0000-0000-000097150000}"/>
    <cellStyle name="Heading 3 2 26" xfId="3762" xr:uid="{00000000-0005-0000-0000-000098150000}"/>
    <cellStyle name="Heading 3 2 3" xfId="3763" xr:uid="{00000000-0005-0000-0000-000099150000}"/>
    <cellStyle name="Heading 3 2 3 2" xfId="3764" xr:uid="{00000000-0005-0000-0000-00009A150000}"/>
    <cellStyle name="Heading 3 2 3 3" xfId="3765" xr:uid="{00000000-0005-0000-0000-00009B150000}"/>
    <cellStyle name="Heading 3 2 3 4" xfId="3766" xr:uid="{00000000-0005-0000-0000-00009C150000}"/>
    <cellStyle name="Heading 3 2 3 5" xfId="3767" xr:uid="{00000000-0005-0000-0000-00009D150000}"/>
    <cellStyle name="Heading 3 2 3 6" xfId="3768" xr:uid="{00000000-0005-0000-0000-00009E150000}"/>
    <cellStyle name="Heading 3 2 3 7" xfId="3769" xr:uid="{00000000-0005-0000-0000-00009F150000}"/>
    <cellStyle name="Heading 3 2 3 8" xfId="3770" xr:uid="{00000000-0005-0000-0000-0000A0150000}"/>
    <cellStyle name="Heading 3 2 3 9" xfId="3771" xr:uid="{00000000-0005-0000-0000-0000A1150000}"/>
    <cellStyle name="Heading 3 2 4" xfId="3772" xr:uid="{00000000-0005-0000-0000-0000A2150000}"/>
    <cellStyle name="Heading 3 2 4 2" xfId="3773" xr:uid="{00000000-0005-0000-0000-0000A3150000}"/>
    <cellStyle name="Heading 3 2 4 3" xfId="3774" xr:uid="{00000000-0005-0000-0000-0000A4150000}"/>
    <cellStyle name="Heading 3 2 4 4" xfId="3775" xr:uid="{00000000-0005-0000-0000-0000A5150000}"/>
    <cellStyle name="Heading 3 2 4 5" xfId="3776" xr:uid="{00000000-0005-0000-0000-0000A6150000}"/>
    <cellStyle name="Heading 3 2 4 6" xfId="3777" xr:uid="{00000000-0005-0000-0000-0000A7150000}"/>
    <cellStyle name="Heading 3 2 4 7" xfId="3778" xr:uid="{00000000-0005-0000-0000-0000A8150000}"/>
    <cellStyle name="Heading 3 2 4 8" xfId="3779" xr:uid="{00000000-0005-0000-0000-0000A9150000}"/>
    <cellStyle name="Heading 3 2 4 9" xfId="3780" xr:uid="{00000000-0005-0000-0000-0000AA150000}"/>
    <cellStyle name="Heading 3 2 5" xfId="3781" xr:uid="{00000000-0005-0000-0000-0000AB150000}"/>
    <cellStyle name="Heading 3 2 6" xfId="3782" xr:uid="{00000000-0005-0000-0000-0000AC150000}"/>
    <cellStyle name="Heading 3 2 7" xfId="3783" xr:uid="{00000000-0005-0000-0000-0000AD150000}"/>
    <cellStyle name="Heading 3 2 8" xfId="3784" xr:uid="{00000000-0005-0000-0000-0000AE150000}"/>
    <cellStyle name="Heading 3 2 9" xfId="3785" xr:uid="{00000000-0005-0000-0000-0000AF150000}"/>
    <cellStyle name="Heading 3 2_Blood_21months_EURO" xfId="3786" xr:uid="{00000000-0005-0000-0000-0000B0150000}"/>
    <cellStyle name="Heading 3 3" xfId="3787" xr:uid="{00000000-0005-0000-0000-0000B1150000}"/>
    <cellStyle name="Heading 3 3 2" xfId="3788" xr:uid="{00000000-0005-0000-0000-0000B2150000}"/>
    <cellStyle name="Heading 3 3_GHRN GEO HIV_R10 Budgetlast" xfId="3789" xr:uid="{00000000-0005-0000-0000-0000B3150000}"/>
    <cellStyle name="Heading 3 4" xfId="3790" xr:uid="{00000000-0005-0000-0000-0000B4150000}"/>
    <cellStyle name="Heading 3 4 2" xfId="3791" xr:uid="{00000000-0005-0000-0000-0000B5150000}"/>
    <cellStyle name="Heading 3 4_GHRN GEO HIV_R10 Budgetlast" xfId="3792" xr:uid="{00000000-0005-0000-0000-0000B6150000}"/>
    <cellStyle name="Heading 3 5" xfId="3793" xr:uid="{00000000-0005-0000-0000-0000B7150000}"/>
    <cellStyle name="Heading 3 6" xfId="6287" xr:uid="{00000000-0005-0000-0000-0000B8150000}"/>
    <cellStyle name="Heading 3 7" xfId="6288" xr:uid="{00000000-0005-0000-0000-0000B9150000}"/>
    <cellStyle name="Heading 3 8" xfId="6289" xr:uid="{00000000-0005-0000-0000-0000BA150000}"/>
    <cellStyle name="Heading 4 2" xfId="3794" xr:uid="{00000000-0005-0000-0000-0000BB150000}"/>
    <cellStyle name="Heading 4 2 10" xfId="3795" xr:uid="{00000000-0005-0000-0000-0000BC150000}"/>
    <cellStyle name="Heading 4 2 11" xfId="3796" xr:uid="{00000000-0005-0000-0000-0000BD150000}"/>
    <cellStyle name="Heading 4 2 12" xfId="3797" xr:uid="{00000000-0005-0000-0000-0000BE150000}"/>
    <cellStyle name="Heading 4 2 13" xfId="3798" xr:uid="{00000000-0005-0000-0000-0000BF150000}"/>
    <cellStyle name="Heading 4 2 14" xfId="3799" xr:uid="{00000000-0005-0000-0000-0000C0150000}"/>
    <cellStyle name="Heading 4 2 15" xfId="3800" xr:uid="{00000000-0005-0000-0000-0000C1150000}"/>
    <cellStyle name="Heading 4 2 16" xfId="3801" xr:uid="{00000000-0005-0000-0000-0000C2150000}"/>
    <cellStyle name="Heading 4 2 17" xfId="3802" xr:uid="{00000000-0005-0000-0000-0000C3150000}"/>
    <cellStyle name="Heading 4 2 18" xfId="3803" xr:uid="{00000000-0005-0000-0000-0000C4150000}"/>
    <cellStyle name="Heading 4 2 19" xfId="3804" xr:uid="{00000000-0005-0000-0000-0000C5150000}"/>
    <cellStyle name="Heading 4 2 2" xfId="3805" xr:uid="{00000000-0005-0000-0000-0000C6150000}"/>
    <cellStyle name="Heading 4 2 20" xfId="3806" xr:uid="{00000000-0005-0000-0000-0000C7150000}"/>
    <cellStyle name="Heading 4 2 21" xfId="3807" xr:uid="{00000000-0005-0000-0000-0000C8150000}"/>
    <cellStyle name="Heading 4 2 22" xfId="3808" xr:uid="{00000000-0005-0000-0000-0000C9150000}"/>
    <cellStyle name="Heading 4 2 23" xfId="3809" xr:uid="{00000000-0005-0000-0000-0000CA150000}"/>
    <cellStyle name="Heading 4 2 24" xfId="3810" xr:uid="{00000000-0005-0000-0000-0000CB150000}"/>
    <cellStyle name="Heading 4 2 25" xfId="3811" xr:uid="{00000000-0005-0000-0000-0000CC150000}"/>
    <cellStyle name="Heading 4 2 26" xfId="3812" xr:uid="{00000000-0005-0000-0000-0000CD150000}"/>
    <cellStyle name="Heading 4 2 3" xfId="3813" xr:uid="{00000000-0005-0000-0000-0000CE150000}"/>
    <cellStyle name="Heading 4 2 3 2" xfId="3814" xr:uid="{00000000-0005-0000-0000-0000CF150000}"/>
    <cellStyle name="Heading 4 2 3 3" xfId="3815" xr:uid="{00000000-0005-0000-0000-0000D0150000}"/>
    <cellStyle name="Heading 4 2 3 4" xfId="3816" xr:uid="{00000000-0005-0000-0000-0000D1150000}"/>
    <cellStyle name="Heading 4 2 3 5" xfId="3817" xr:uid="{00000000-0005-0000-0000-0000D2150000}"/>
    <cellStyle name="Heading 4 2 3 6" xfId="3818" xr:uid="{00000000-0005-0000-0000-0000D3150000}"/>
    <cellStyle name="Heading 4 2 3 7" xfId="3819" xr:uid="{00000000-0005-0000-0000-0000D4150000}"/>
    <cellStyle name="Heading 4 2 3 8" xfId="3820" xr:uid="{00000000-0005-0000-0000-0000D5150000}"/>
    <cellStyle name="Heading 4 2 3 9" xfId="3821" xr:uid="{00000000-0005-0000-0000-0000D6150000}"/>
    <cellStyle name="Heading 4 2 4" xfId="3822" xr:uid="{00000000-0005-0000-0000-0000D7150000}"/>
    <cellStyle name="Heading 4 2 4 2" xfId="3823" xr:uid="{00000000-0005-0000-0000-0000D8150000}"/>
    <cellStyle name="Heading 4 2 4 3" xfId="3824" xr:uid="{00000000-0005-0000-0000-0000D9150000}"/>
    <cellStyle name="Heading 4 2 4 4" xfId="3825" xr:uid="{00000000-0005-0000-0000-0000DA150000}"/>
    <cellStyle name="Heading 4 2 4 5" xfId="3826" xr:uid="{00000000-0005-0000-0000-0000DB150000}"/>
    <cellStyle name="Heading 4 2 4 6" xfId="3827" xr:uid="{00000000-0005-0000-0000-0000DC150000}"/>
    <cellStyle name="Heading 4 2 4 7" xfId="3828" xr:uid="{00000000-0005-0000-0000-0000DD150000}"/>
    <cellStyle name="Heading 4 2 4 8" xfId="3829" xr:uid="{00000000-0005-0000-0000-0000DE150000}"/>
    <cellStyle name="Heading 4 2 4 9" xfId="3830" xr:uid="{00000000-0005-0000-0000-0000DF150000}"/>
    <cellStyle name="Heading 4 2 5" xfId="3831" xr:uid="{00000000-0005-0000-0000-0000E0150000}"/>
    <cellStyle name="Heading 4 2 6" xfId="3832" xr:uid="{00000000-0005-0000-0000-0000E1150000}"/>
    <cellStyle name="Heading 4 2 7" xfId="3833" xr:uid="{00000000-0005-0000-0000-0000E2150000}"/>
    <cellStyle name="Heading 4 2 8" xfId="3834" xr:uid="{00000000-0005-0000-0000-0000E3150000}"/>
    <cellStyle name="Heading 4 2 9" xfId="3835" xr:uid="{00000000-0005-0000-0000-0000E4150000}"/>
    <cellStyle name="Heading 4 2_Blood_21months_EURO" xfId="3836" xr:uid="{00000000-0005-0000-0000-0000E5150000}"/>
    <cellStyle name="Heading 4 3" xfId="3837" xr:uid="{00000000-0005-0000-0000-0000E6150000}"/>
    <cellStyle name="Heading 4 3 2" xfId="3838" xr:uid="{00000000-0005-0000-0000-0000E7150000}"/>
    <cellStyle name="Heading 4 4" xfId="3839" xr:uid="{00000000-0005-0000-0000-0000E8150000}"/>
    <cellStyle name="Heading 4 4 2" xfId="3840" xr:uid="{00000000-0005-0000-0000-0000E9150000}"/>
    <cellStyle name="Heading 4 5" xfId="3841" xr:uid="{00000000-0005-0000-0000-0000EA150000}"/>
    <cellStyle name="Heading 4 6" xfId="6290" xr:uid="{00000000-0005-0000-0000-0000EB150000}"/>
    <cellStyle name="Heading 4 7" xfId="6291" xr:uid="{00000000-0005-0000-0000-0000EC150000}"/>
    <cellStyle name="Heading 4 8" xfId="6292" xr:uid="{00000000-0005-0000-0000-0000ED150000}"/>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378" builtinId="8" hidden="1"/>
    <cellStyle name="Hyperlink" xfId="6380"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2" xfId="3842" xr:uid="{00000000-0005-0000-0000-000080180000}"/>
    <cellStyle name="Input 2" xfId="3843" xr:uid="{00000000-0005-0000-0000-000081180000}"/>
    <cellStyle name="Input 2 10" xfId="3844" xr:uid="{00000000-0005-0000-0000-000082180000}"/>
    <cellStyle name="Input 2 11" xfId="3845" xr:uid="{00000000-0005-0000-0000-000083180000}"/>
    <cellStyle name="Input 2 12" xfId="6293" xr:uid="{00000000-0005-0000-0000-000084180000}"/>
    <cellStyle name="Input 2 2" xfId="3846" xr:uid="{00000000-0005-0000-0000-000085180000}"/>
    <cellStyle name="Input 2 3" xfId="3847" xr:uid="{00000000-0005-0000-0000-000086180000}"/>
    <cellStyle name="Input 2 4" xfId="3848" xr:uid="{00000000-0005-0000-0000-000087180000}"/>
    <cellStyle name="Input 2 5" xfId="3849" xr:uid="{00000000-0005-0000-0000-000088180000}"/>
    <cellStyle name="Input 2 6" xfId="3850" xr:uid="{00000000-0005-0000-0000-000089180000}"/>
    <cellStyle name="Input 2 7" xfId="3851" xr:uid="{00000000-0005-0000-0000-00008A180000}"/>
    <cellStyle name="Input 2 8" xfId="3852" xr:uid="{00000000-0005-0000-0000-00008B180000}"/>
    <cellStyle name="Input 2 9" xfId="3853" xr:uid="{00000000-0005-0000-0000-00008C180000}"/>
    <cellStyle name="Input 2_Blood_21months_EURO" xfId="3854" xr:uid="{00000000-0005-0000-0000-00008D180000}"/>
    <cellStyle name="Input 3" xfId="3855" xr:uid="{00000000-0005-0000-0000-00008E180000}"/>
    <cellStyle name="Input 3 2" xfId="3856" xr:uid="{00000000-0005-0000-0000-00008F180000}"/>
    <cellStyle name="Input 3_GHRN GEO HIV_R10 Budgetlast" xfId="3857" xr:uid="{00000000-0005-0000-0000-000090180000}"/>
    <cellStyle name="Input 4" xfId="3858" xr:uid="{00000000-0005-0000-0000-000091180000}"/>
    <cellStyle name="Input 4 2" xfId="3859" xr:uid="{00000000-0005-0000-0000-000092180000}"/>
    <cellStyle name="Input 4_GHRN GEO HIV_R10 Budgetlast" xfId="3860" xr:uid="{00000000-0005-0000-0000-000093180000}"/>
    <cellStyle name="Input 5" xfId="3861" xr:uid="{00000000-0005-0000-0000-000094180000}"/>
    <cellStyle name="Input 6" xfId="6294" xr:uid="{00000000-0005-0000-0000-000095180000}"/>
    <cellStyle name="Input 7" xfId="6295" xr:uid="{00000000-0005-0000-0000-000096180000}"/>
    <cellStyle name="Input 8" xfId="6296" xr:uid="{00000000-0005-0000-0000-000097180000}"/>
    <cellStyle name="Linked Cell 2" xfId="3862" xr:uid="{00000000-0005-0000-0000-000098180000}"/>
    <cellStyle name="Linked Cell 2 10" xfId="3863" xr:uid="{00000000-0005-0000-0000-000099180000}"/>
    <cellStyle name="Linked Cell 2 11" xfId="3864" xr:uid="{00000000-0005-0000-0000-00009A180000}"/>
    <cellStyle name="Linked Cell 2 12" xfId="6297" xr:uid="{00000000-0005-0000-0000-00009B180000}"/>
    <cellStyle name="Linked Cell 2 2" xfId="3865" xr:uid="{00000000-0005-0000-0000-00009C180000}"/>
    <cellStyle name="Linked Cell 2 3" xfId="3866" xr:uid="{00000000-0005-0000-0000-00009D180000}"/>
    <cellStyle name="Linked Cell 2 4" xfId="3867" xr:uid="{00000000-0005-0000-0000-00009E180000}"/>
    <cellStyle name="Linked Cell 2 5" xfId="3868" xr:uid="{00000000-0005-0000-0000-00009F180000}"/>
    <cellStyle name="Linked Cell 2 6" xfId="3869" xr:uid="{00000000-0005-0000-0000-0000A0180000}"/>
    <cellStyle name="Linked Cell 2 7" xfId="3870" xr:uid="{00000000-0005-0000-0000-0000A1180000}"/>
    <cellStyle name="Linked Cell 2 8" xfId="3871" xr:uid="{00000000-0005-0000-0000-0000A2180000}"/>
    <cellStyle name="Linked Cell 2 9" xfId="3872" xr:uid="{00000000-0005-0000-0000-0000A3180000}"/>
    <cellStyle name="Linked Cell 2_Blood_21months_EURO" xfId="3873" xr:uid="{00000000-0005-0000-0000-0000A4180000}"/>
    <cellStyle name="Linked Cell 3" xfId="3874" xr:uid="{00000000-0005-0000-0000-0000A5180000}"/>
    <cellStyle name="Linked Cell 3 2" xfId="3875" xr:uid="{00000000-0005-0000-0000-0000A6180000}"/>
    <cellStyle name="Linked Cell 3_GHRN GEO HIV_R10 Budgetlast" xfId="3876" xr:uid="{00000000-0005-0000-0000-0000A7180000}"/>
    <cellStyle name="Linked Cell 4" xfId="3877" xr:uid="{00000000-0005-0000-0000-0000A8180000}"/>
    <cellStyle name="Linked Cell 4 2" xfId="3878" xr:uid="{00000000-0005-0000-0000-0000A9180000}"/>
    <cellStyle name="Linked Cell 4_GHRN GEO HIV_R10 Budgetlast" xfId="3879" xr:uid="{00000000-0005-0000-0000-0000AA180000}"/>
    <cellStyle name="Linked Cell 5" xfId="3880" xr:uid="{00000000-0005-0000-0000-0000AB180000}"/>
    <cellStyle name="Linked Cell 6" xfId="6298" xr:uid="{00000000-0005-0000-0000-0000AC180000}"/>
    <cellStyle name="Linked Cell 7" xfId="6299" xr:uid="{00000000-0005-0000-0000-0000AD180000}"/>
    <cellStyle name="Linked Cell 8" xfId="6300" xr:uid="{00000000-0005-0000-0000-0000AE180000}"/>
    <cellStyle name="Neutral 2" xfId="3881" xr:uid="{00000000-0005-0000-0000-0000AF180000}"/>
    <cellStyle name="Neutral 2 10" xfId="3882" xr:uid="{00000000-0005-0000-0000-0000B0180000}"/>
    <cellStyle name="Neutral 2 11" xfId="3883" xr:uid="{00000000-0005-0000-0000-0000B1180000}"/>
    <cellStyle name="Neutral 2 12" xfId="6301" xr:uid="{00000000-0005-0000-0000-0000B2180000}"/>
    <cellStyle name="Neutral 2 2" xfId="3884" xr:uid="{00000000-0005-0000-0000-0000B3180000}"/>
    <cellStyle name="Neutral 2 3" xfId="3885" xr:uid="{00000000-0005-0000-0000-0000B4180000}"/>
    <cellStyle name="Neutral 2 4" xfId="3886" xr:uid="{00000000-0005-0000-0000-0000B5180000}"/>
    <cellStyle name="Neutral 2 5" xfId="3887" xr:uid="{00000000-0005-0000-0000-0000B6180000}"/>
    <cellStyle name="Neutral 2 6" xfId="3888" xr:uid="{00000000-0005-0000-0000-0000B7180000}"/>
    <cellStyle name="Neutral 2 7" xfId="3889" xr:uid="{00000000-0005-0000-0000-0000B8180000}"/>
    <cellStyle name="Neutral 2 8" xfId="3890" xr:uid="{00000000-0005-0000-0000-0000B9180000}"/>
    <cellStyle name="Neutral 2 9" xfId="3891" xr:uid="{00000000-0005-0000-0000-0000BA180000}"/>
    <cellStyle name="Neutral 3" xfId="3892" xr:uid="{00000000-0005-0000-0000-0000BB180000}"/>
    <cellStyle name="Neutral 3 2" xfId="3893" xr:uid="{00000000-0005-0000-0000-0000BC180000}"/>
    <cellStyle name="Neutral 4" xfId="3894" xr:uid="{00000000-0005-0000-0000-0000BD180000}"/>
    <cellStyle name="Neutral 4 2" xfId="3895" xr:uid="{00000000-0005-0000-0000-0000BE180000}"/>
    <cellStyle name="Neutral 5" xfId="3896" xr:uid="{00000000-0005-0000-0000-0000BF180000}"/>
    <cellStyle name="Neutral 6" xfId="6302" xr:uid="{00000000-0005-0000-0000-0000C0180000}"/>
    <cellStyle name="Neutral 7" xfId="6303" xr:uid="{00000000-0005-0000-0000-0000C1180000}"/>
    <cellStyle name="Neutral 8" xfId="6304" xr:uid="{00000000-0005-0000-0000-0000C2180000}"/>
    <cellStyle name="Normal" xfId="0" builtinId="0"/>
    <cellStyle name="Normal 10" xfId="3897" xr:uid="{00000000-0005-0000-0000-0000C4180000}"/>
    <cellStyle name="Normal 10 10" xfId="3898" xr:uid="{00000000-0005-0000-0000-0000C5180000}"/>
    <cellStyle name="Normal 10 10 2" xfId="3899" xr:uid="{00000000-0005-0000-0000-0000C6180000}"/>
    <cellStyle name="Normal 10 10 3" xfId="7112" xr:uid="{00000000-0005-0000-0000-0000C7180000}"/>
    <cellStyle name="Normal 10 11" xfId="3900" xr:uid="{00000000-0005-0000-0000-0000C8180000}"/>
    <cellStyle name="Normal 10 12" xfId="6391" xr:uid="{00000000-0005-0000-0000-0000C9180000}"/>
    <cellStyle name="Normal 10 2" xfId="3901" xr:uid="{00000000-0005-0000-0000-0000CA180000}"/>
    <cellStyle name="Normal 10 2 2" xfId="3902" xr:uid="{00000000-0005-0000-0000-0000CB180000}"/>
    <cellStyle name="Normal 10 2 3" xfId="7113" xr:uid="{00000000-0005-0000-0000-0000CC180000}"/>
    <cellStyle name="Normal 10 3" xfId="3903" xr:uid="{00000000-0005-0000-0000-0000CD180000}"/>
    <cellStyle name="Normal 10 3 2" xfId="3904" xr:uid="{00000000-0005-0000-0000-0000CE180000}"/>
    <cellStyle name="Normal 10 3 3" xfId="7114" xr:uid="{00000000-0005-0000-0000-0000CF180000}"/>
    <cellStyle name="Normal 10 4" xfId="3905" xr:uid="{00000000-0005-0000-0000-0000D0180000}"/>
    <cellStyle name="Normal 10 4 2" xfId="3906" xr:uid="{00000000-0005-0000-0000-0000D1180000}"/>
    <cellStyle name="Normal 10 4 3" xfId="7115" xr:uid="{00000000-0005-0000-0000-0000D2180000}"/>
    <cellStyle name="Normal 10 5" xfId="3907" xr:uid="{00000000-0005-0000-0000-0000D3180000}"/>
    <cellStyle name="Normal 10 5 2" xfId="3908" xr:uid="{00000000-0005-0000-0000-0000D4180000}"/>
    <cellStyle name="Normal 10 5 3" xfId="7116" xr:uid="{00000000-0005-0000-0000-0000D5180000}"/>
    <cellStyle name="Normal 10 6" xfId="3909" xr:uid="{00000000-0005-0000-0000-0000D6180000}"/>
    <cellStyle name="Normal 10 6 2" xfId="3910" xr:uid="{00000000-0005-0000-0000-0000D7180000}"/>
    <cellStyle name="Normal 10 6 3" xfId="7117" xr:uid="{00000000-0005-0000-0000-0000D8180000}"/>
    <cellStyle name="Normal 10 7" xfId="3911" xr:uid="{00000000-0005-0000-0000-0000D9180000}"/>
    <cellStyle name="Normal 10 7 2" xfId="3912" xr:uid="{00000000-0005-0000-0000-0000DA180000}"/>
    <cellStyle name="Normal 10 7 3" xfId="7118" xr:uid="{00000000-0005-0000-0000-0000DB180000}"/>
    <cellStyle name="Normal 10 8" xfId="3913" xr:uid="{00000000-0005-0000-0000-0000DC180000}"/>
    <cellStyle name="Normal 10 8 2" xfId="3914" xr:uid="{00000000-0005-0000-0000-0000DD180000}"/>
    <cellStyle name="Normal 10 8 3" xfId="7119" xr:uid="{00000000-0005-0000-0000-0000DE180000}"/>
    <cellStyle name="Normal 10 9" xfId="3915" xr:uid="{00000000-0005-0000-0000-0000DF180000}"/>
    <cellStyle name="Normal 10 9 2" xfId="3916" xr:uid="{00000000-0005-0000-0000-0000E0180000}"/>
    <cellStyle name="Normal 10 9 3" xfId="7120" xr:uid="{00000000-0005-0000-0000-0000E1180000}"/>
    <cellStyle name="Normal 11" xfId="3917" xr:uid="{00000000-0005-0000-0000-0000E2180000}"/>
    <cellStyle name="Normal 11 10" xfId="3918" xr:uid="{00000000-0005-0000-0000-0000E3180000}"/>
    <cellStyle name="Normal 11 10 2" xfId="3919" xr:uid="{00000000-0005-0000-0000-0000E4180000}"/>
    <cellStyle name="Normal 11 10 3" xfId="7121" xr:uid="{00000000-0005-0000-0000-0000E5180000}"/>
    <cellStyle name="Normal 11 11" xfId="3920" xr:uid="{00000000-0005-0000-0000-0000E6180000}"/>
    <cellStyle name="Normal 11 11 2" xfId="3921" xr:uid="{00000000-0005-0000-0000-0000E7180000}"/>
    <cellStyle name="Normal 11 11 3" xfId="7122" xr:uid="{00000000-0005-0000-0000-0000E8180000}"/>
    <cellStyle name="Normal 11 12" xfId="3922" xr:uid="{00000000-0005-0000-0000-0000E9180000}"/>
    <cellStyle name="Normal 11 12 2" xfId="3923" xr:uid="{00000000-0005-0000-0000-0000EA180000}"/>
    <cellStyle name="Normal 11 12 3" xfId="7123" xr:uid="{00000000-0005-0000-0000-0000EB180000}"/>
    <cellStyle name="Normal 11 13" xfId="3924" xr:uid="{00000000-0005-0000-0000-0000EC180000}"/>
    <cellStyle name="Normal 11 14" xfId="6420" xr:uid="{00000000-0005-0000-0000-0000ED180000}"/>
    <cellStyle name="Normal 11 2" xfId="3925" xr:uid="{00000000-0005-0000-0000-0000EE180000}"/>
    <cellStyle name="Normal 11 2 2" xfId="3926" xr:uid="{00000000-0005-0000-0000-0000EF180000}"/>
    <cellStyle name="Normal 11 2 3" xfId="7124" xr:uid="{00000000-0005-0000-0000-0000F0180000}"/>
    <cellStyle name="Normal 11 3" xfId="3927" xr:uid="{00000000-0005-0000-0000-0000F1180000}"/>
    <cellStyle name="Normal 11 3 2" xfId="3928" xr:uid="{00000000-0005-0000-0000-0000F2180000}"/>
    <cellStyle name="Normal 11 3 3" xfId="7125" xr:uid="{00000000-0005-0000-0000-0000F3180000}"/>
    <cellStyle name="Normal 11 4" xfId="3929" xr:uid="{00000000-0005-0000-0000-0000F4180000}"/>
    <cellStyle name="Normal 11 4 2" xfId="3930" xr:uid="{00000000-0005-0000-0000-0000F5180000}"/>
    <cellStyle name="Normal 11 4 3" xfId="7126" xr:uid="{00000000-0005-0000-0000-0000F6180000}"/>
    <cellStyle name="Normal 11 5" xfId="3931" xr:uid="{00000000-0005-0000-0000-0000F7180000}"/>
    <cellStyle name="Normal 11 5 2" xfId="3932" xr:uid="{00000000-0005-0000-0000-0000F8180000}"/>
    <cellStyle name="Normal 11 5 3" xfId="7127" xr:uid="{00000000-0005-0000-0000-0000F9180000}"/>
    <cellStyle name="Normal 11 6" xfId="3933" xr:uid="{00000000-0005-0000-0000-0000FA180000}"/>
    <cellStyle name="Normal 11 6 2" xfId="3934" xr:uid="{00000000-0005-0000-0000-0000FB180000}"/>
    <cellStyle name="Normal 11 6 3" xfId="7128" xr:uid="{00000000-0005-0000-0000-0000FC180000}"/>
    <cellStyle name="Normal 11 7" xfId="3935" xr:uid="{00000000-0005-0000-0000-0000FD180000}"/>
    <cellStyle name="Normal 11 7 2" xfId="3936" xr:uid="{00000000-0005-0000-0000-0000FE180000}"/>
    <cellStyle name="Normal 11 7 3" xfId="7129" xr:uid="{00000000-0005-0000-0000-0000FF180000}"/>
    <cellStyle name="Normal 11 8" xfId="3937" xr:uid="{00000000-0005-0000-0000-000000190000}"/>
    <cellStyle name="Normal 11 8 2" xfId="3938" xr:uid="{00000000-0005-0000-0000-000001190000}"/>
    <cellStyle name="Normal 11 8 3" xfId="7130" xr:uid="{00000000-0005-0000-0000-000002190000}"/>
    <cellStyle name="Normal 11 9" xfId="3939" xr:uid="{00000000-0005-0000-0000-000003190000}"/>
    <cellStyle name="Normal 11 9 2" xfId="3940" xr:uid="{00000000-0005-0000-0000-000004190000}"/>
    <cellStyle name="Normal 11 9 3" xfId="7131" xr:uid="{00000000-0005-0000-0000-000005190000}"/>
    <cellStyle name="Normal 12" xfId="3941" xr:uid="{00000000-0005-0000-0000-000006190000}"/>
    <cellStyle name="Normal 12 10" xfId="3942" xr:uid="{00000000-0005-0000-0000-000007190000}"/>
    <cellStyle name="Normal 12 10 2" xfId="3943" xr:uid="{00000000-0005-0000-0000-000008190000}"/>
    <cellStyle name="Normal 12 10 3" xfId="7132" xr:uid="{00000000-0005-0000-0000-000009190000}"/>
    <cellStyle name="Normal 12 11" xfId="3944" xr:uid="{00000000-0005-0000-0000-00000A190000}"/>
    <cellStyle name="Normal 12 11 2" xfId="3945" xr:uid="{00000000-0005-0000-0000-00000B190000}"/>
    <cellStyle name="Normal 12 11 3" xfId="7133" xr:uid="{00000000-0005-0000-0000-00000C190000}"/>
    <cellStyle name="Normal 12 2" xfId="3946" xr:uid="{00000000-0005-0000-0000-00000D190000}"/>
    <cellStyle name="Normal 12 3" xfId="3947" xr:uid="{00000000-0005-0000-0000-00000E190000}"/>
    <cellStyle name="Normal 12 4" xfId="3948" xr:uid="{00000000-0005-0000-0000-00000F190000}"/>
    <cellStyle name="Normal 12 5" xfId="3949" xr:uid="{00000000-0005-0000-0000-000010190000}"/>
    <cellStyle name="Normal 12 6" xfId="3950" xr:uid="{00000000-0005-0000-0000-000011190000}"/>
    <cellStyle name="Normal 12 7" xfId="3951" xr:uid="{00000000-0005-0000-0000-000012190000}"/>
    <cellStyle name="Normal 12 8" xfId="3952" xr:uid="{00000000-0005-0000-0000-000013190000}"/>
    <cellStyle name="Normal 12 9" xfId="3953" xr:uid="{00000000-0005-0000-0000-000014190000}"/>
    <cellStyle name="Normal 13" xfId="3954" xr:uid="{00000000-0005-0000-0000-000015190000}"/>
    <cellStyle name="Normal 13 10" xfId="3955" xr:uid="{00000000-0005-0000-0000-000016190000}"/>
    <cellStyle name="Normal 13 11" xfId="3956" xr:uid="{00000000-0005-0000-0000-000017190000}"/>
    <cellStyle name="Normal 13 11 2" xfId="3957" xr:uid="{00000000-0005-0000-0000-000018190000}"/>
    <cellStyle name="Normal 13 11 3" xfId="7134" xr:uid="{00000000-0005-0000-0000-000019190000}"/>
    <cellStyle name="Normal 13 2" xfId="3958" xr:uid="{00000000-0005-0000-0000-00001A190000}"/>
    <cellStyle name="Normal 13 2 2" xfId="3959" xr:uid="{00000000-0005-0000-0000-00001B190000}"/>
    <cellStyle name="Normal 13 2 3" xfId="3960" xr:uid="{00000000-0005-0000-0000-00001C190000}"/>
    <cellStyle name="Normal 13 2 4" xfId="3961" xr:uid="{00000000-0005-0000-0000-00001D190000}"/>
    <cellStyle name="Normal 13 2 5" xfId="3962" xr:uid="{00000000-0005-0000-0000-00001E190000}"/>
    <cellStyle name="Normal 13 2 6" xfId="3963" xr:uid="{00000000-0005-0000-0000-00001F190000}"/>
    <cellStyle name="Normal 13 2 7" xfId="3964" xr:uid="{00000000-0005-0000-0000-000020190000}"/>
    <cellStyle name="Normal 13 2 8" xfId="3965" xr:uid="{00000000-0005-0000-0000-000021190000}"/>
    <cellStyle name="Normal 13 2 9" xfId="3966" xr:uid="{00000000-0005-0000-0000-000022190000}"/>
    <cellStyle name="Normal 13 3" xfId="3967" xr:uid="{00000000-0005-0000-0000-000023190000}"/>
    <cellStyle name="Normal 13 4" xfId="3968" xr:uid="{00000000-0005-0000-0000-000024190000}"/>
    <cellStyle name="Normal 13 5" xfId="3969" xr:uid="{00000000-0005-0000-0000-000025190000}"/>
    <cellStyle name="Normal 13 6" xfId="3970" xr:uid="{00000000-0005-0000-0000-000026190000}"/>
    <cellStyle name="Normal 13 7" xfId="3971" xr:uid="{00000000-0005-0000-0000-000027190000}"/>
    <cellStyle name="Normal 13 8" xfId="3972" xr:uid="{00000000-0005-0000-0000-000028190000}"/>
    <cellStyle name="Normal 13 9" xfId="3973" xr:uid="{00000000-0005-0000-0000-000029190000}"/>
    <cellStyle name="Normal 13_Budget incorporated 2011-2012 last101011" xfId="3974" xr:uid="{00000000-0005-0000-0000-00002A190000}"/>
    <cellStyle name="Normal 14" xfId="3975" xr:uid="{00000000-0005-0000-0000-00002B190000}"/>
    <cellStyle name="Normal 14 2" xfId="3976" xr:uid="{00000000-0005-0000-0000-00002C190000}"/>
    <cellStyle name="Normal 14 3" xfId="3977" xr:uid="{00000000-0005-0000-0000-00002D190000}"/>
    <cellStyle name="Normal 14 4" xfId="3978" xr:uid="{00000000-0005-0000-0000-00002E190000}"/>
    <cellStyle name="Normal 14 5" xfId="3979" xr:uid="{00000000-0005-0000-0000-00002F190000}"/>
    <cellStyle name="Normal 14 6" xfId="3980" xr:uid="{00000000-0005-0000-0000-000030190000}"/>
    <cellStyle name="Normal 14 7" xfId="3981" xr:uid="{00000000-0005-0000-0000-000031190000}"/>
    <cellStyle name="Normal 14 8" xfId="3982" xr:uid="{00000000-0005-0000-0000-000032190000}"/>
    <cellStyle name="Normal 14 9" xfId="3983" xr:uid="{00000000-0005-0000-0000-000033190000}"/>
    <cellStyle name="Normal 15" xfId="3984" xr:uid="{00000000-0005-0000-0000-000034190000}"/>
    <cellStyle name="Normal 15 2" xfId="3985" xr:uid="{00000000-0005-0000-0000-000035190000}"/>
    <cellStyle name="Normal 15 3" xfId="3986" xr:uid="{00000000-0005-0000-0000-000036190000}"/>
    <cellStyle name="Normal 15 4" xfId="3987" xr:uid="{00000000-0005-0000-0000-000037190000}"/>
    <cellStyle name="Normal 15 5" xfId="3988" xr:uid="{00000000-0005-0000-0000-000038190000}"/>
    <cellStyle name="Normal 15 6" xfId="3989" xr:uid="{00000000-0005-0000-0000-000039190000}"/>
    <cellStyle name="Normal 15 7" xfId="3990" xr:uid="{00000000-0005-0000-0000-00003A190000}"/>
    <cellStyle name="Normal 15 8" xfId="3991" xr:uid="{00000000-0005-0000-0000-00003B190000}"/>
    <cellStyle name="Normal 15 9" xfId="3992" xr:uid="{00000000-0005-0000-0000-00003C190000}"/>
    <cellStyle name="Normal 16" xfId="3993" xr:uid="{00000000-0005-0000-0000-00003D190000}"/>
    <cellStyle name="Normal 16 10" xfId="3994" xr:uid="{00000000-0005-0000-0000-00003E190000}"/>
    <cellStyle name="Normal 16 2" xfId="3995" xr:uid="{00000000-0005-0000-0000-00003F190000}"/>
    <cellStyle name="Normal 16 2 2" xfId="3996" xr:uid="{00000000-0005-0000-0000-000040190000}"/>
    <cellStyle name="Normal 16 2 3" xfId="3997" xr:uid="{00000000-0005-0000-0000-000041190000}"/>
    <cellStyle name="Normal 16 2 4" xfId="3998" xr:uid="{00000000-0005-0000-0000-000042190000}"/>
    <cellStyle name="Normal 16 2 5" xfId="3999" xr:uid="{00000000-0005-0000-0000-000043190000}"/>
    <cellStyle name="Normal 16 2 6" xfId="4000" xr:uid="{00000000-0005-0000-0000-000044190000}"/>
    <cellStyle name="Normal 16 2 7" xfId="4001" xr:uid="{00000000-0005-0000-0000-000045190000}"/>
    <cellStyle name="Normal 16 2 8" xfId="4002" xr:uid="{00000000-0005-0000-0000-000046190000}"/>
    <cellStyle name="Normal 16 2 9" xfId="4003" xr:uid="{00000000-0005-0000-0000-000047190000}"/>
    <cellStyle name="Normal 16 3" xfId="4004" xr:uid="{00000000-0005-0000-0000-000048190000}"/>
    <cellStyle name="Normal 16 4" xfId="4005" xr:uid="{00000000-0005-0000-0000-000049190000}"/>
    <cellStyle name="Normal 16 5" xfId="4006" xr:uid="{00000000-0005-0000-0000-00004A190000}"/>
    <cellStyle name="Normal 16 6" xfId="4007" xr:uid="{00000000-0005-0000-0000-00004B190000}"/>
    <cellStyle name="Normal 16 7" xfId="4008" xr:uid="{00000000-0005-0000-0000-00004C190000}"/>
    <cellStyle name="Normal 16 8" xfId="4009" xr:uid="{00000000-0005-0000-0000-00004D190000}"/>
    <cellStyle name="Normal 16 9" xfId="4010" xr:uid="{00000000-0005-0000-0000-00004E190000}"/>
    <cellStyle name="Normal 16_Budget incorporated 2011-2012 last101011" xfId="4011" xr:uid="{00000000-0005-0000-0000-00004F190000}"/>
    <cellStyle name="Normal 17" xfId="4012" xr:uid="{00000000-0005-0000-0000-000050190000}"/>
    <cellStyle name="Normal 17 2" xfId="4013" xr:uid="{00000000-0005-0000-0000-000051190000}"/>
    <cellStyle name="Normal 17 3" xfId="4014" xr:uid="{00000000-0005-0000-0000-000052190000}"/>
    <cellStyle name="Normal 17 4" xfId="4015" xr:uid="{00000000-0005-0000-0000-000053190000}"/>
    <cellStyle name="Normal 17 5" xfId="4016" xr:uid="{00000000-0005-0000-0000-000054190000}"/>
    <cellStyle name="Normal 17 6" xfId="4017" xr:uid="{00000000-0005-0000-0000-000055190000}"/>
    <cellStyle name="Normal 17 7" xfId="4018" xr:uid="{00000000-0005-0000-0000-000056190000}"/>
    <cellStyle name="Normal 17 8" xfId="4019" xr:uid="{00000000-0005-0000-0000-000057190000}"/>
    <cellStyle name="Normal 17 9" xfId="4020" xr:uid="{00000000-0005-0000-0000-000058190000}"/>
    <cellStyle name="Normal 18" xfId="4021" xr:uid="{00000000-0005-0000-0000-000059190000}"/>
    <cellStyle name="Normal 18 10" xfId="4022" xr:uid="{00000000-0005-0000-0000-00005A190000}"/>
    <cellStyle name="Normal 18 2" xfId="4023" xr:uid="{00000000-0005-0000-0000-00005B190000}"/>
    <cellStyle name="Normal 18 2 2" xfId="4024" xr:uid="{00000000-0005-0000-0000-00005C190000}"/>
    <cellStyle name="Normal 18 2 3" xfId="4025" xr:uid="{00000000-0005-0000-0000-00005D190000}"/>
    <cellStyle name="Normal 18 2 4" xfId="4026" xr:uid="{00000000-0005-0000-0000-00005E190000}"/>
    <cellStyle name="Normal 18 2 5" xfId="4027" xr:uid="{00000000-0005-0000-0000-00005F190000}"/>
    <cellStyle name="Normal 18 2 6" xfId="4028" xr:uid="{00000000-0005-0000-0000-000060190000}"/>
    <cellStyle name="Normal 18 2 7" xfId="4029" xr:uid="{00000000-0005-0000-0000-000061190000}"/>
    <cellStyle name="Normal 18 2 8" xfId="4030" xr:uid="{00000000-0005-0000-0000-000062190000}"/>
    <cellStyle name="Normal 18 2 9" xfId="4031" xr:uid="{00000000-0005-0000-0000-000063190000}"/>
    <cellStyle name="Normal 18 3" xfId="4032" xr:uid="{00000000-0005-0000-0000-000064190000}"/>
    <cellStyle name="Normal 18 4" xfId="4033" xr:uid="{00000000-0005-0000-0000-000065190000}"/>
    <cellStyle name="Normal 18 5" xfId="4034" xr:uid="{00000000-0005-0000-0000-000066190000}"/>
    <cellStyle name="Normal 18 6" xfId="4035" xr:uid="{00000000-0005-0000-0000-000067190000}"/>
    <cellStyle name="Normal 18 7" xfId="4036" xr:uid="{00000000-0005-0000-0000-000068190000}"/>
    <cellStyle name="Normal 18 8" xfId="4037" xr:uid="{00000000-0005-0000-0000-000069190000}"/>
    <cellStyle name="Normal 18 9" xfId="4038" xr:uid="{00000000-0005-0000-0000-00006A190000}"/>
    <cellStyle name="Normal 19" xfId="4039" xr:uid="{00000000-0005-0000-0000-00006B190000}"/>
    <cellStyle name="Normal 19 2" xfId="4040" xr:uid="{00000000-0005-0000-0000-00006C190000}"/>
    <cellStyle name="Normal 19 2 2" xfId="4041" xr:uid="{00000000-0005-0000-0000-00006D190000}"/>
    <cellStyle name="Normal 19 2 2 2" xfId="7281" xr:uid="{00000000-0005-0000-0000-00006E190000}"/>
    <cellStyle name="Normal 19 2 3" xfId="6422" xr:uid="{00000000-0005-0000-0000-00006F190000}"/>
    <cellStyle name="Normal 19 3" xfId="4042" xr:uid="{00000000-0005-0000-0000-000070190000}"/>
    <cellStyle name="Normal 19 3 2" xfId="4043" xr:uid="{00000000-0005-0000-0000-000071190000}"/>
    <cellStyle name="Normal 19 3 3" xfId="7135" xr:uid="{00000000-0005-0000-0000-000072190000}"/>
    <cellStyle name="Normal 19 4" xfId="4044" xr:uid="{00000000-0005-0000-0000-000073190000}"/>
    <cellStyle name="Normal 19 4 2" xfId="4045" xr:uid="{00000000-0005-0000-0000-000074190000}"/>
    <cellStyle name="Normal 19 4 3" xfId="7136" xr:uid="{00000000-0005-0000-0000-000075190000}"/>
    <cellStyle name="Normal 19 5" xfId="4046" xr:uid="{00000000-0005-0000-0000-000076190000}"/>
    <cellStyle name="Normal 19 5 2" xfId="4047" xr:uid="{00000000-0005-0000-0000-000077190000}"/>
    <cellStyle name="Normal 19 5 3" xfId="7137" xr:uid="{00000000-0005-0000-0000-000078190000}"/>
    <cellStyle name="Normal 19 6" xfId="4048" xr:uid="{00000000-0005-0000-0000-000079190000}"/>
    <cellStyle name="Normal 19 6 2" xfId="4049" xr:uid="{00000000-0005-0000-0000-00007A190000}"/>
    <cellStyle name="Normal 19 6 3" xfId="7138" xr:uid="{00000000-0005-0000-0000-00007B190000}"/>
    <cellStyle name="Normal 19 7" xfId="6421" xr:uid="{00000000-0005-0000-0000-00007C190000}"/>
    <cellStyle name="Normal 2" xfId="7" xr:uid="{00000000-0005-0000-0000-00007D190000}"/>
    <cellStyle name="Normal 2 10" xfId="4050" xr:uid="{00000000-0005-0000-0000-00007E190000}"/>
    <cellStyle name="Normal 2 10 2" xfId="4051" xr:uid="{00000000-0005-0000-0000-00007F190000}"/>
    <cellStyle name="Normal 2 10 3" xfId="4052" xr:uid="{00000000-0005-0000-0000-000080190000}"/>
    <cellStyle name="Normal 2 10 4" xfId="4053" xr:uid="{00000000-0005-0000-0000-000081190000}"/>
    <cellStyle name="Normal 2 10 5" xfId="4054" xr:uid="{00000000-0005-0000-0000-000082190000}"/>
    <cellStyle name="Normal 2 10 6" xfId="4055" xr:uid="{00000000-0005-0000-0000-000083190000}"/>
    <cellStyle name="Normal 2 10 7" xfId="4056" xr:uid="{00000000-0005-0000-0000-000084190000}"/>
    <cellStyle name="Normal 2 10 8" xfId="4057" xr:uid="{00000000-0005-0000-0000-000085190000}"/>
    <cellStyle name="Normal 2 10 9" xfId="4058" xr:uid="{00000000-0005-0000-0000-000086190000}"/>
    <cellStyle name="Normal 2 11" xfId="4059" xr:uid="{00000000-0005-0000-0000-000087190000}"/>
    <cellStyle name="Normal 2 11 2" xfId="4060" xr:uid="{00000000-0005-0000-0000-000088190000}"/>
    <cellStyle name="Normal 2 11 3" xfId="6462" xr:uid="{00000000-0005-0000-0000-000089190000}"/>
    <cellStyle name="Normal 2 12" xfId="4061" xr:uid="{00000000-0005-0000-0000-00008A190000}"/>
    <cellStyle name="Normal 2 12 2" xfId="4062" xr:uid="{00000000-0005-0000-0000-00008B190000}"/>
    <cellStyle name="Normal 2 12 3" xfId="6666" xr:uid="{00000000-0005-0000-0000-00008C190000}"/>
    <cellStyle name="Normal 2 13" xfId="4063" xr:uid="{00000000-0005-0000-0000-00008D190000}"/>
    <cellStyle name="Normal 2 13 2" xfId="4064" xr:uid="{00000000-0005-0000-0000-00008E190000}"/>
    <cellStyle name="Normal 2 13 3" xfId="6667" xr:uid="{00000000-0005-0000-0000-00008F190000}"/>
    <cellStyle name="Normal 2 14" xfId="4065" xr:uid="{00000000-0005-0000-0000-000090190000}"/>
    <cellStyle name="Normal 2 14 2" xfId="4066" xr:uid="{00000000-0005-0000-0000-000091190000}"/>
    <cellStyle name="Normal 2 14 3" xfId="6668" xr:uid="{00000000-0005-0000-0000-000092190000}"/>
    <cellStyle name="Normal 2 15" xfId="4067" xr:uid="{00000000-0005-0000-0000-000093190000}"/>
    <cellStyle name="Normal 2 15 2" xfId="4068" xr:uid="{00000000-0005-0000-0000-000094190000}"/>
    <cellStyle name="Normal 2 15 3" xfId="6669" xr:uid="{00000000-0005-0000-0000-000095190000}"/>
    <cellStyle name="Normal 2 16" xfId="4069" xr:uid="{00000000-0005-0000-0000-000096190000}"/>
    <cellStyle name="Normal 2 16 2" xfId="4070" xr:uid="{00000000-0005-0000-0000-000097190000}"/>
    <cellStyle name="Normal 2 16 3" xfId="6670" xr:uid="{00000000-0005-0000-0000-000098190000}"/>
    <cellStyle name="Normal 2 17" xfId="4071" xr:uid="{00000000-0005-0000-0000-000099190000}"/>
    <cellStyle name="Normal 2 17 2" xfId="4072" xr:uid="{00000000-0005-0000-0000-00009A190000}"/>
    <cellStyle name="Normal 2 17 3" xfId="6671" xr:uid="{00000000-0005-0000-0000-00009B190000}"/>
    <cellStyle name="Normal 2 18" xfId="4073" xr:uid="{00000000-0005-0000-0000-00009C190000}"/>
    <cellStyle name="Normal 2 18 2" xfId="4074" xr:uid="{00000000-0005-0000-0000-00009D190000}"/>
    <cellStyle name="Normal 2 18 3" xfId="6672" xr:uid="{00000000-0005-0000-0000-00009E190000}"/>
    <cellStyle name="Normal 2 19" xfId="4075" xr:uid="{00000000-0005-0000-0000-00009F190000}"/>
    <cellStyle name="Normal 2 19 2" xfId="4076" xr:uid="{00000000-0005-0000-0000-0000A0190000}"/>
    <cellStyle name="Normal 2 19 3" xfId="6673" xr:uid="{00000000-0005-0000-0000-0000A1190000}"/>
    <cellStyle name="Normal 2 2" xfId="4077" xr:uid="{00000000-0005-0000-0000-0000A2190000}"/>
    <cellStyle name="Normal 2 2 2" xfId="4078" xr:uid="{00000000-0005-0000-0000-0000A3190000}"/>
    <cellStyle name="Normal 2 2 2 10" xfId="4079" xr:uid="{00000000-0005-0000-0000-0000A4190000}"/>
    <cellStyle name="Normal 2 2 2 10 2" xfId="4080" xr:uid="{00000000-0005-0000-0000-0000A5190000}"/>
    <cellStyle name="Normal 2 2 2 10 3" xfId="6674" xr:uid="{00000000-0005-0000-0000-0000A6190000}"/>
    <cellStyle name="Normal 2 2 2 11" xfId="4081" xr:uid="{00000000-0005-0000-0000-0000A7190000}"/>
    <cellStyle name="Normal 2 2 2 11 2" xfId="4082" xr:uid="{00000000-0005-0000-0000-0000A8190000}"/>
    <cellStyle name="Normal 2 2 2 11 3" xfId="6675" xr:uid="{00000000-0005-0000-0000-0000A9190000}"/>
    <cellStyle name="Normal 2 2 2 12" xfId="4083" xr:uid="{00000000-0005-0000-0000-0000AA190000}"/>
    <cellStyle name="Normal 2 2 2 12 2" xfId="4084" xr:uid="{00000000-0005-0000-0000-0000AB190000}"/>
    <cellStyle name="Normal 2 2 2 12 3" xfId="6676" xr:uid="{00000000-0005-0000-0000-0000AC190000}"/>
    <cellStyle name="Normal 2 2 2 13" xfId="4085" xr:uid="{00000000-0005-0000-0000-0000AD190000}"/>
    <cellStyle name="Normal 2 2 2 13 2" xfId="4086" xr:uid="{00000000-0005-0000-0000-0000AE190000}"/>
    <cellStyle name="Normal 2 2 2 13 3" xfId="6677" xr:uid="{00000000-0005-0000-0000-0000AF190000}"/>
    <cellStyle name="Normal 2 2 2 14" xfId="4087" xr:uid="{00000000-0005-0000-0000-0000B0190000}"/>
    <cellStyle name="Normal 2 2 2 14 2" xfId="4088" xr:uid="{00000000-0005-0000-0000-0000B1190000}"/>
    <cellStyle name="Normal 2 2 2 14 3" xfId="6678" xr:uid="{00000000-0005-0000-0000-0000B2190000}"/>
    <cellStyle name="Normal 2 2 2 15" xfId="4089" xr:uid="{00000000-0005-0000-0000-0000B3190000}"/>
    <cellStyle name="Normal 2 2 2 15 2" xfId="4090" xr:uid="{00000000-0005-0000-0000-0000B4190000}"/>
    <cellStyle name="Normal 2 2 2 15 3" xfId="6679" xr:uid="{00000000-0005-0000-0000-0000B5190000}"/>
    <cellStyle name="Normal 2 2 2 16" xfId="4091" xr:uid="{00000000-0005-0000-0000-0000B6190000}"/>
    <cellStyle name="Normal 2 2 2 16 2" xfId="4092" xr:uid="{00000000-0005-0000-0000-0000B7190000}"/>
    <cellStyle name="Normal 2 2 2 16 3" xfId="6680" xr:uid="{00000000-0005-0000-0000-0000B8190000}"/>
    <cellStyle name="Normal 2 2 2 17" xfId="4093" xr:uid="{00000000-0005-0000-0000-0000B9190000}"/>
    <cellStyle name="Normal 2 2 2 17 2" xfId="4094" xr:uid="{00000000-0005-0000-0000-0000BA190000}"/>
    <cellStyle name="Normal 2 2 2 17 3" xfId="6681" xr:uid="{00000000-0005-0000-0000-0000BB190000}"/>
    <cellStyle name="Normal 2 2 2 18" xfId="4095" xr:uid="{00000000-0005-0000-0000-0000BC190000}"/>
    <cellStyle name="Normal 2 2 2 18 2" xfId="4096" xr:uid="{00000000-0005-0000-0000-0000BD190000}"/>
    <cellStyle name="Normal 2 2 2 18 3" xfId="6682" xr:uid="{00000000-0005-0000-0000-0000BE190000}"/>
    <cellStyle name="Normal 2 2 2 19" xfId="5" xr:uid="{00000000-0005-0000-0000-0000BF190000}"/>
    <cellStyle name="Normal 2 2 2 2" xfId="4097" xr:uid="{00000000-0005-0000-0000-0000C0190000}"/>
    <cellStyle name="Normal 2 2 2 2 2" xfId="4098" xr:uid="{00000000-0005-0000-0000-0000C1190000}"/>
    <cellStyle name="Normal 2 2 2 2 2 2" xfId="4099" xr:uid="{00000000-0005-0000-0000-0000C2190000}"/>
    <cellStyle name="Normal 2 2 2 2 2 3" xfId="6423" xr:uid="{00000000-0005-0000-0000-0000C3190000}"/>
    <cellStyle name="Normal 2 2 2 2 3" xfId="4100" xr:uid="{00000000-0005-0000-0000-0000C4190000}"/>
    <cellStyle name="Normal 2 2 2 2 3 2" xfId="4101" xr:uid="{00000000-0005-0000-0000-0000C5190000}"/>
    <cellStyle name="Normal 2 2 2 2 3 2 2" xfId="7355" xr:uid="{00000000-0005-0000-0000-0000C6190000}"/>
    <cellStyle name="Normal 2 2 2 2 4" xfId="6305" xr:uid="{00000000-0005-0000-0000-0000C7190000}"/>
    <cellStyle name="Normal 2 2 2 20" xfId="4102" xr:uid="{00000000-0005-0000-0000-0000C8190000}"/>
    <cellStyle name="Normal 2 2 2 21" xfId="4103" xr:uid="{00000000-0005-0000-0000-0000C9190000}"/>
    <cellStyle name="Normal 2 2 2 22" xfId="4104" xr:uid="{00000000-0005-0000-0000-0000CA190000}"/>
    <cellStyle name="Normal 2 2 2 23" xfId="4105" xr:uid="{00000000-0005-0000-0000-0000CB190000}"/>
    <cellStyle name="Normal 2 2 2 24" xfId="4106" xr:uid="{00000000-0005-0000-0000-0000CC190000}"/>
    <cellStyle name="Normal 2 2 2 25" xfId="4107" xr:uid="{00000000-0005-0000-0000-0000CD190000}"/>
    <cellStyle name="Normal 2 2 2 26" xfId="6390" xr:uid="{00000000-0005-0000-0000-0000CE190000}"/>
    <cellStyle name="Normal 2 2 2 3" xfId="4108" xr:uid="{00000000-0005-0000-0000-0000CF190000}"/>
    <cellStyle name="Normal 2 2 2 3 10" xfId="4109" xr:uid="{00000000-0005-0000-0000-0000D0190000}"/>
    <cellStyle name="Normal 2 2 2 3 2" xfId="4110" xr:uid="{00000000-0005-0000-0000-0000D1190000}"/>
    <cellStyle name="Normal 2 2 2 3 2 2" xfId="4111" xr:uid="{00000000-0005-0000-0000-0000D2190000}"/>
    <cellStyle name="Normal 2 2 2 3 2 3" xfId="6683" xr:uid="{00000000-0005-0000-0000-0000D3190000}"/>
    <cellStyle name="Normal 2 2 2 3 3" xfId="4112" xr:uid="{00000000-0005-0000-0000-0000D4190000}"/>
    <cellStyle name="Normal 2 2 2 3 3 2" xfId="4113" xr:uid="{00000000-0005-0000-0000-0000D5190000}"/>
    <cellStyle name="Normal 2 2 2 3 3 3" xfId="6930" xr:uid="{00000000-0005-0000-0000-0000D6190000}"/>
    <cellStyle name="Normal 2 2 2 3 4" xfId="4114" xr:uid="{00000000-0005-0000-0000-0000D7190000}"/>
    <cellStyle name="Normal 2 2 2 3 4 2" xfId="4115" xr:uid="{00000000-0005-0000-0000-0000D8190000}"/>
    <cellStyle name="Normal 2 2 2 3 4 3" xfId="6912" xr:uid="{00000000-0005-0000-0000-0000D9190000}"/>
    <cellStyle name="Normal 2 2 2 3 5" xfId="4116" xr:uid="{00000000-0005-0000-0000-0000DA190000}"/>
    <cellStyle name="Normal 2 2 2 3 5 2" xfId="4117" xr:uid="{00000000-0005-0000-0000-0000DB190000}"/>
    <cellStyle name="Normal 2 2 2 3 5 3" xfId="6920" xr:uid="{00000000-0005-0000-0000-0000DC190000}"/>
    <cellStyle name="Normal 2 2 2 3 6" xfId="4118" xr:uid="{00000000-0005-0000-0000-0000DD190000}"/>
    <cellStyle name="Normal 2 2 2 3 6 2" xfId="4119" xr:uid="{00000000-0005-0000-0000-0000DE190000}"/>
    <cellStyle name="Normal 2 2 2 3 6 3" xfId="6943" xr:uid="{00000000-0005-0000-0000-0000DF190000}"/>
    <cellStyle name="Normal 2 2 2 3 7" xfId="4120" xr:uid="{00000000-0005-0000-0000-0000E0190000}"/>
    <cellStyle name="Normal 2 2 2 3 7 2" xfId="4121" xr:uid="{00000000-0005-0000-0000-0000E1190000}"/>
    <cellStyle name="Normal 2 2 2 3 7 3" xfId="6905" xr:uid="{00000000-0005-0000-0000-0000E2190000}"/>
    <cellStyle name="Normal 2 2 2 3 8" xfId="4122" xr:uid="{00000000-0005-0000-0000-0000E3190000}"/>
    <cellStyle name="Normal 2 2 2 3 8 2" xfId="4123" xr:uid="{00000000-0005-0000-0000-0000E4190000}"/>
    <cellStyle name="Normal 2 2 2 3 8 3" xfId="6927" xr:uid="{00000000-0005-0000-0000-0000E5190000}"/>
    <cellStyle name="Normal 2 2 2 3 9" xfId="4124" xr:uid="{00000000-0005-0000-0000-0000E6190000}"/>
    <cellStyle name="Normal 2 2 2 3 9 2" xfId="4125" xr:uid="{00000000-0005-0000-0000-0000E7190000}"/>
    <cellStyle name="Normal 2 2 2 3 9 3" xfId="6914" xr:uid="{00000000-0005-0000-0000-0000E8190000}"/>
    <cellStyle name="Normal 2 2 2 4" xfId="4126" xr:uid="{00000000-0005-0000-0000-0000E9190000}"/>
    <cellStyle name="Normal 2 2 2 4 2" xfId="4127" xr:uid="{00000000-0005-0000-0000-0000EA190000}"/>
    <cellStyle name="Normal 2 2 2 4 3" xfId="6684" xr:uid="{00000000-0005-0000-0000-0000EB190000}"/>
    <cellStyle name="Normal 2 2 2 5" xfId="4128" xr:uid="{00000000-0005-0000-0000-0000EC190000}"/>
    <cellStyle name="Normal 2 2 2 5 2" xfId="4129" xr:uid="{00000000-0005-0000-0000-0000ED190000}"/>
    <cellStyle name="Normal 2 2 2 5 3" xfId="6685" xr:uid="{00000000-0005-0000-0000-0000EE190000}"/>
    <cellStyle name="Normal 2 2 2 6" xfId="4130" xr:uid="{00000000-0005-0000-0000-0000EF190000}"/>
    <cellStyle name="Normal 2 2 2 6 2" xfId="4131" xr:uid="{00000000-0005-0000-0000-0000F0190000}"/>
    <cellStyle name="Normal 2 2 2 6 3" xfId="6686" xr:uid="{00000000-0005-0000-0000-0000F1190000}"/>
    <cellStyle name="Normal 2 2 2 7" xfId="4132" xr:uid="{00000000-0005-0000-0000-0000F2190000}"/>
    <cellStyle name="Normal 2 2 2 7 2" xfId="4133" xr:uid="{00000000-0005-0000-0000-0000F3190000}"/>
    <cellStyle name="Normal 2 2 2 7 3" xfId="6687" xr:uid="{00000000-0005-0000-0000-0000F4190000}"/>
    <cellStyle name="Normal 2 2 2 8" xfId="4134" xr:uid="{00000000-0005-0000-0000-0000F5190000}"/>
    <cellStyle name="Normal 2 2 2 8 2" xfId="4135" xr:uid="{00000000-0005-0000-0000-0000F6190000}"/>
    <cellStyle name="Normal 2 2 2 8 3" xfId="6688" xr:uid="{00000000-0005-0000-0000-0000F7190000}"/>
    <cellStyle name="Normal 2 2 2 9" xfId="4136" xr:uid="{00000000-0005-0000-0000-0000F8190000}"/>
    <cellStyle name="Normal 2 2 2 9 2" xfId="4137" xr:uid="{00000000-0005-0000-0000-0000F9190000}"/>
    <cellStyle name="Normal 2 2 2 9 3" xfId="6689" xr:uid="{00000000-0005-0000-0000-0000FA190000}"/>
    <cellStyle name="Normal 2 2 3" xfId="4138" xr:uid="{00000000-0005-0000-0000-0000FB190000}"/>
    <cellStyle name="Normal 2 2 3 2" xfId="4139" xr:uid="{00000000-0005-0000-0000-0000FC190000}"/>
    <cellStyle name="Normal 2 2 3 3" xfId="6424" xr:uid="{00000000-0005-0000-0000-0000FD190000}"/>
    <cellStyle name="Normal 2 2 4" xfId="4140" xr:uid="{00000000-0005-0000-0000-0000FE190000}"/>
    <cellStyle name="Normal 2 2 4 2" xfId="4141" xr:uid="{00000000-0005-0000-0000-0000FF190000}"/>
    <cellStyle name="Normal 2 2 4 3" xfId="4142" xr:uid="{00000000-0005-0000-0000-0000001A0000}"/>
    <cellStyle name="Normal 2 2 4 4" xfId="4143" xr:uid="{00000000-0005-0000-0000-0000011A0000}"/>
    <cellStyle name="Normal 2 2 4 5" xfId="4144" xr:uid="{00000000-0005-0000-0000-0000021A0000}"/>
    <cellStyle name="Normal 2 2 4 6" xfId="4145" xr:uid="{00000000-0005-0000-0000-0000031A0000}"/>
    <cellStyle name="Normal 2 2 4 7" xfId="4146" xr:uid="{00000000-0005-0000-0000-0000041A0000}"/>
    <cellStyle name="Normal 2 2 4 8" xfId="4147" xr:uid="{00000000-0005-0000-0000-0000051A0000}"/>
    <cellStyle name="Normal 2 2 4 9" xfId="4148" xr:uid="{00000000-0005-0000-0000-0000061A0000}"/>
    <cellStyle name="Normal 2 2 5" xfId="4149" xr:uid="{00000000-0005-0000-0000-0000071A0000}"/>
    <cellStyle name="Normal 2 2 5 10" xfId="4150" xr:uid="{00000000-0005-0000-0000-0000081A0000}"/>
    <cellStyle name="Normal 2 2 5 2" xfId="4151" xr:uid="{00000000-0005-0000-0000-0000091A0000}"/>
    <cellStyle name="Normal 2 2 5 2 2" xfId="4152" xr:uid="{00000000-0005-0000-0000-00000A1A0000}"/>
    <cellStyle name="Normal 2 2 5 2 3" xfId="4153" xr:uid="{00000000-0005-0000-0000-00000B1A0000}"/>
    <cellStyle name="Normal 2 2 5 2 4" xfId="4154" xr:uid="{00000000-0005-0000-0000-00000C1A0000}"/>
    <cellStyle name="Normal 2 2 5 2 5" xfId="4155" xr:uid="{00000000-0005-0000-0000-00000D1A0000}"/>
    <cellStyle name="Normal 2 2 5 2 6" xfId="4156" xr:uid="{00000000-0005-0000-0000-00000E1A0000}"/>
    <cellStyle name="Normal 2 2 5 2 7" xfId="4157" xr:uid="{00000000-0005-0000-0000-00000F1A0000}"/>
    <cellStyle name="Normal 2 2 5 2 8" xfId="4158" xr:uid="{00000000-0005-0000-0000-0000101A0000}"/>
    <cellStyle name="Normal 2 2 5 2 9" xfId="4159" xr:uid="{00000000-0005-0000-0000-0000111A0000}"/>
    <cellStyle name="Normal 2 2 5 3" xfId="4160" xr:uid="{00000000-0005-0000-0000-0000121A0000}"/>
    <cellStyle name="Normal 2 2 5 4" xfId="4161" xr:uid="{00000000-0005-0000-0000-0000131A0000}"/>
    <cellStyle name="Normal 2 2 5 5" xfId="4162" xr:uid="{00000000-0005-0000-0000-0000141A0000}"/>
    <cellStyle name="Normal 2 2 5 6" xfId="4163" xr:uid="{00000000-0005-0000-0000-0000151A0000}"/>
    <cellStyle name="Normal 2 2 5 7" xfId="4164" xr:uid="{00000000-0005-0000-0000-0000161A0000}"/>
    <cellStyle name="Normal 2 2 5 8" xfId="4165" xr:uid="{00000000-0005-0000-0000-0000171A0000}"/>
    <cellStyle name="Normal 2 2 5 9" xfId="4166" xr:uid="{00000000-0005-0000-0000-0000181A0000}"/>
    <cellStyle name="Normal 2 2 5_Budget incorporated 2011-2012 last101011" xfId="4167" xr:uid="{00000000-0005-0000-0000-0000191A0000}"/>
    <cellStyle name="Normal 2 2 6" xfId="4168" xr:uid="{00000000-0005-0000-0000-00001A1A0000}"/>
    <cellStyle name="Normal 2 2 6 2" xfId="4169" xr:uid="{00000000-0005-0000-0000-00001B1A0000}"/>
    <cellStyle name="Normal 2 2 6 3" xfId="4170" xr:uid="{00000000-0005-0000-0000-00001C1A0000}"/>
    <cellStyle name="Normal 2 2 6 4" xfId="4171" xr:uid="{00000000-0005-0000-0000-00001D1A0000}"/>
    <cellStyle name="Normal 2 2 6 5" xfId="4172" xr:uid="{00000000-0005-0000-0000-00001E1A0000}"/>
    <cellStyle name="Normal 2 2 7" xfId="4173" xr:uid="{00000000-0005-0000-0000-00001F1A0000}"/>
    <cellStyle name="Normal 2 2 8" xfId="6306" xr:uid="{00000000-0005-0000-0000-0000201A0000}"/>
    <cellStyle name="Normal 2 2 9" xfId="6307" xr:uid="{00000000-0005-0000-0000-0000211A0000}"/>
    <cellStyle name="Normal 2 2_Abkh" xfId="4174" xr:uid="{00000000-0005-0000-0000-0000221A0000}"/>
    <cellStyle name="Normal 2 20" xfId="4175" xr:uid="{00000000-0005-0000-0000-0000231A0000}"/>
    <cellStyle name="Normal 2 20 2" xfId="4176" xr:uid="{00000000-0005-0000-0000-0000241A0000}"/>
    <cellStyle name="Normal 2 20 3" xfId="6690" xr:uid="{00000000-0005-0000-0000-0000251A0000}"/>
    <cellStyle name="Normal 2 21" xfId="4177" xr:uid="{00000000-0005-0000-0000-0000261A0000}"/>
    <cellStyle name="Normal 2 21 2" xfId="4178" xr:uid="{00000000-0005-0000-0000-0000271A0000}"/>
    <cellStyle name="Normal 2 21 3" xfId="6691" xr:uid="{00000000-0005-0000-0000-0000281A0000}"/>
    <cellStyle name="Normal 2 22" xfId="4179" xr:uid="{00000000-0005-0000-0000-0000291A0000}"/>
    <cellStyle name="Normal 2 22 2" xfId="4180" xr:uid="{00000000-0005-0000-0000-00002A1A0000}"/>
    <cellStyle name="Normal 2 22 3" xfId="6692" xr:uid="{00000000-0005-0000-0000-00002B1A0000}"/>
    <cellStyle name="Normal 2 23" xfId="4181" xr:uid="{00000000-0005-0000-0000-00002C1A0000}"/>
    <cellStyle name="Normal 2 23 2" xfId="4182" xr:uid="{00000000-0005-0000-0000-00002D1A0000}"/>
    <cellStyle name="Normal 2 23 3" xfId="6693" xr:uid="{00000000-0005-0000-0000-00002E1A0000}"/>
    <cellStyle name="Normal 2 24" xfId="4183" xr:uid="{00000000-0005-0000-0000-00002F1A0000}"/>
    <cellStyle name="Normal 2 24 2" xfId="4184" xr:uid="{00000000-0005-0000-0000-0000301A0000}"/>
    <cellStyle name="Normal 2 24 3" xfId="6694" xr:uid="{00000000-0005-0000-0000-0000311A0000}"/>
    <cellStyle name="Normal 2 25" xfId="4185" xr:uid="{00000000-0005-0000-0000-0000321A0000}"/>
    <cellStyle name="Normal 2 25 2" xfId="4186" xr:uid="{00000000-0005-0000-0000-0000331A0000}"/>
    <cellStyle name="Normal 2 25 3" xfId="6695" xr:uid="{00000000-0005-0000-0000-0000341A0000}"/>
    <cellStyle name="Normal 2 26" xfId="4187" xr:uid="{00000000-0005-0000-0000-0000351A0000}"/>
    <cellStyle name="Normal 2 26 2" xfId="4188" xr:uid="{00000000-0005-0000-0000-0000361A0000}"/>
    <cellStyle name="Normal 2 26 3" xfId="6696" xr:uid="{00000000-0005-0000-0000-0000371A0000}"/>
    <cellStyle name="Normal 2 27" xfId="4189" xr:uid="{00000000-0005-0000-0000-0000381A0000}"/>
    <cellStyle name="Normal 2 27 2" xfId="4190" xr:uid="{00000000-0005-0000-0000-0000391A0000}"/>
    <cellStyle name="Normal 2 27 3" xfId="6697" xr:uid="{00000000-0005-0000-0000-00003A1A0000}"/>
    <cellStyle name="Normal 2 28" xfId="4191" xr:uid="{00000000-0005-0000-0000-00003B1A0000}"/>
    <cellStyle name="Normal 2 28 2" xfId="4192" xr:uid="{00000000-0005-0000-0000-00003C1A0000}"/>
    <cellStyle name="Normal 2 28 3" xfId="6475" xr:uid="{00000000-0005-0000-0000-00003D1A0000}"/>
    <cellStyle name="Normal 2 29" xfId="4193" xr:uid="{00000000-0005-0000-0000-00003E1A0000}"/>
    <cellStyle name="Normal 2 29 2" xfId="4194" xr:uid="{00000000-0005-0000-0000-00003F1A0000}"/>
    <cellStyle name="Normal 2 29 3" xfId="6900" xr:uid="{00000000-0005-0000-0000-0000401A0000}"/>
    <cellStyle name="Normal 2 3" xfId="4195" xr:uid="{00000000-0005-0000-0000-0000411A0000}"/>
    <cellStyle name="Normal 2 3 10" xfId="4196" xr:uid="{00000000-0005-0000-0000-0000421A0000}"/>
    <cellStyle name="Normal 2 3 2" xfId="4197" xr:uid="{00000000-0005-0000-0000-0000431A0000}"/>
    <cellStyle name="Normal 2 3 2 2" xfId="4198" xr:uid="{00000000-0005-0000-0000-0000441A0000}"/>
    <cellStyle name="Normal 2 3 2 2 2" xfId="7282" xr:uid="{00000000-0005-0000-0000-0000451A0000}"/>
    <cellStyle name="Normal 2 3 2 3" xfId="6459" xr:uid="{00000000-0005-0000-0000-0000461A0000}"/>
    <cellStyle name="Normal 2 3 3" xfId="4199" xr:uid="{00000000-0005-0000-0000-0000471A0000}"/>
    <cellStyle name="Normal 2 3 4" xfId="4200" xr:uid="{00000000-0005-0000-0000-0000481A0000}"/>
    <cellStyle name="Normal 2 3 5" xfId="4201" xr:uid="{00000000-0005-0000-0000-0000491A0000}"/>
    <cellStyle name="Normal 2 3 6" xfId="4202" xr:uid="{00000000-0005-0000-0000-00004A1A0000}"/>
    <cellStyle name="Normal 2 3 7" xfId="4203" xr:uid="{00000000-0005-0000-0000-00004B1A0000}"/>
    <cellStyle name="Normal 2 3 8" xfId="4204" xr:uid="{00000000-0005-0000-0000-00004C1A0000}"/>
    <cellStyle name="Normal 2 3 9" xfId="4205" xr:uid="{00000000-0005-0000-0000-00004D1A0000}"/>
    <cellStyle name="Normal 2 3_new budget_25.05.11" xfId="4206" xr:uid="{00000000-0005-0000-0000-00004E1A0000}"/>
    <cellStyle name="Normal 2 30" xfId="4207" xr:uid="{00000000-0005-0000-0000-00004F1A0000}"/>
    <cellStyle name="Normal 2 30 2" xfId="4208" xr:uid="{00000000-0005-0000-0000-0000501A0000}"/>
    <cellStyle name="Normal 2 30 3" xfId="6933" xr:uid="{00000000-0005-0000-0000-0000511A0000}"/>
    <cellStyle name="Normal 2 31" xfId="4209" xr:uid="{00000000-0005-0000-0000-0000521A0000}"/>
    <cellStyle name="Normal 2 31 2" xfId="4210" xr:uid="{00000000-0005-0000-0000-0000531A0000}"/>
    <cellStyle name="Normal 2 31 3" xfId="6941" xr:uid="{00000000-0005-0000-0000-0000541A0000}"/>
    <cellStyle name="Normal 2 32" xfId="4211" xr:uid="{00000000-0005-0000-0000-0000551A0000}"/>
    <cellStyle name="Normal 2 32 2" xfId="4212" xr:uid="{00000000-0005-0000-0000-0000561A0000}"/>
    <cellStyle name="Normal 2 32 3" xfId="6907" xr:uid="{00000000-0005-0000-0000-0000571A0000}"/>
    <cellStyle name="Normal 2 33" xfId="4213" xr:uid="{00000000-0005-0000-0000-0000581A0000}"/>
    <cellStyle name="Normal 2 33 2" xfId="4214" xr:uid="{00000000-0005-0000-0000-0000591A0000}"/>
    <cellStyle name="Normal 2 33 3" xfId="6925" xr:uid="{00000000-0005-0000-0000-00005A1A0000}"/>
    <cellStyle name="Normal 2 34" xfId="4215" xr:uid="{00000000-0005-0000-0000-00005B1A0000}"/>
    <cellStyle name="Normal 2 34 2" xfId="4216" xr:uid="{00000000-0005-0000-0000-00005C1A0000}"/>
    <cellStyle name="Normal 2 34 3" xfId="6915" xr:uid="{00000000-0005-0000-0000-00005D1A0000}"/>
    <cellStyle name="Normal 2 35" xfId="4217" xr:uid="{00000000-0005-0000-0000-00005E1A0000}"/>
    <cellStyle name="Normal 2 36" xfId="6386" xr:uid="{00000000-0005-0000-0000-00005F1A0000}"/>
    <cellStyle name="Normal 2 37" xfId="9255" xr:uid="{00000000-0005-0000-0000-0000601A0000}"/>
    <cellStyle name="Normal 2 4" xfId="4218" xr:uid="{00000000-0005-0000-0000-0000611A0000}"/>
    <cellStyle name="Normal 2 4 2" xfId="4219" xr:uid="{00000000-0005-0000-0000-0000621A0000}"/>
    <cellStyle name="Normal 2 4 2 10" xfId="4220" xr:uid="{00000000-0005-0000-0000-0000631A0000}"/>
    <cellStyle name="Normal 2 4 2 10 2" xfId="4221" xr:uid="{00000000-0005-0000-0000-0000641A0000}"/>
    <cellStyle name="Normal 2 4 2 10 3" xfId="6698" xr:uid="{00000000-0005-0000-0000-0000651A0000}"/>
    <cellStyle name="Normal 2 4 2 11" xfId="4222" xr:uid="{00000000-0005-0000-0000-0000661A0000}"/>
    <cellStyle name="Normal 2 4 2 11 2" xfId="4223" xr:uid="{00000000-0005-0000-0000-0000671A0000}"/>
    <cellStyle name="Normal 2 4 2 11 3" xfId="6699" xr:uid="{00000000-0005-0000-0000-0000681A0000}"/>
    <cellStyle name="Normal 2 4 2 12" xfId="4224" xr:uid="{00000000-0005-0000-0000-0000691A0000}"/>
    <cellStyle name="Normal 2 4 2 12 2" xfId="4225" xr:uid="{00000000-0005-0000-0000-00006A1A0000}"/>
    <cellStyle name="Normal 2 4 2 12 3" xfId="6700" xr:uid="{00000000-0005-0000-0000-00006B1A0000}"/>
    <cellStyle name="Normal 2 4 2 13" xfId="4226" xr:uid="{00000000-0005-0000-0000-00006C1A0000}"/>
    <cellStyle name="Normal 2 4 2 13 2" xfId="4227" xr:uid="{00000000-0005-0000-0000-00006D1A0000}"/>
    <cellStyle name="Normal 2 4 2 13 3" xfId="6701" xr:uid="{00000000-0005-0000-0000-00006E1A0000}"/>
    <cellStyle name="Normal 2 4 2 14" xfId="4228" xr:uid="{00000000-0005-0000-0000-00006F1A0000}"/>
    <cellStyle name="Normal 2 4 2 14 2" xfId="4229" xr:uid="{00000000-0005-0000-0000-0000701A0000}"/>
    <cellStyle name="Normal 2 4 2 14 3" xfId="6702" xr:uid="{00000000-0005-0000-0000-0000711A0000}"/>
    <cellStyle name="Normal 2 4 2 15" xfId="4230" xr:uid="{00000000-0005-0000-0000-0000721A0000}"/>
    <cellStyle name="Normal 2 4 2 15 2" xfId="4231" xr:uid="{00000000-0005-0000-0000-0000731A0000}"/>
    <cellStyle name="Normal 2 4 2 15 3" xfId="6703" xr:uid="{00000000-0005-0000-0000-0000741A0000}"/>
    <cellStyle name="Normal 2 4 2 16" xfId="4232" xr:uid="{00000000-0005-0000-0000-0000751A0000}"/>
    <cellStyle name="Normal 2 4 2 16 2" xfId="4233" xr:uid="{00000000-0005-0000-0000-0000761A0000}"/>
    <cellStyle name="Normal 2 4 2 16 3" xfId="6704" xr:uid="{00000000-0005-0000-0000-0000771A0000}"/>
    <cellStyle name="Normal 2 4 2 17" xfId="4234" xr:uid="{00000000-0005-0000-0000-0000781A0000}"/>
    <cellStyle name="Normal 2 4 2 17 2" xfId="4235" xr:uid="{00000000-0005-0000-0000-0000791A0000}"/>
    <cellStyle name="Normal 2 4 2 17 3" xfId="6705" xr:uid="{00000000-0005-0000-0000-00007A1A0000}"/>
    <cellStyle name="Normal 2 4 2 18" xfId="4236" xr:uid="{00000000-0005-0000-0000-00007B1A0000}"/>
    <cellStyle name="Normal 2 4 2 18 2" xfId="4237" xr:uid="{00000000-0005-0000-0000-00007C1A0000}"/>
    <cellStyle name="Normal 2 4 2 18 3" xfId="6706" xr:uid="{00000000-0005-0000-0000-00007D1A0000}"/>
    <cellStyle name="Normal 2 4 2 19" xfId="6308" xr:uid="{00000000-0005-0000-0000-00007E1A0000}"/>
    <cellStyle name="Normal 2 4 2 2" xfId="4238" xr:uid="{00000000-0005-0000-0000-00007F1A0000}"/>
    <cellStyle name="Normal 2 4 2 2 2" xfId="4239" xr:uid="{00000000-0005-0000-0000-0000801A0000}"/>
    <cellStyle name="Normal 2 4 2 2 3" xfId="6427" xr:uid="{00000000-0005-0000-0000-0000811A0000}"/>
    <cellStyle name="Normal 2 4 2 20" xfId="6309" xr:uid="{00000000-0005-0000-0000-0000821A0000}"/>
    <cellStyle name="Normal 2 4 2 21" xfId="6310" xr:uid="{00000000-0005-0000-0000-0000831A0000}"/>
    <cellStyle name="Normal 2 4 2 22" xfId="6426" xr:uid="{00000000-0005-0000-0000-0000841A0000}"/>
    <cellStyle name="Normal 2 4 2 3" xfId="4240" xr:uid="{00000000-0005-0000-0000-0000851A0000}"/>
    <cellStyle name="Normal 2 4 2 3 2" xfId="4241" xr:uid="{00000000-0005-0000-0000-0000861A0000}"/>
    <cellStyle name="Normal 2 4 2 3 3" xfId="6707" xr:uid="{00000000-0005-0000-0000-0000871A0000}"/>
    <cellStyle name="Normal 2 4 2 4" xfId="4242" xr:uid="{00000000-0005-0000-0000-0000881A0000}"/>
    <cellStyle name="Normal 2 4 2 4 2" xfId="4243" xr:uid="{00000000-0005-0000-0000-0000891A0000}"/>
    <cellStyle name="Normal 2 4 2 4 3" xfId="6708" xr:uid="{00000000-0005-0000-0000-00008A1A0000}"/>
    <cellStyle name="Normal 2 4 2 5" xfId="4244" xr:uid="{00000000-0005-0000-0000-00008B1A0000}"/>
    <cellStyle name="Normal 2 4 2 5 2" xfId="4245" xr:uid="{00000000-0005-0000-0000-00008C1A0000}"/>
    <cellStyle name="Normal 2 4 2 5 3" xfId="6709" xr:uid="{00000000-0005-0000-0000-00008D1A0000}"/>
    <cellStyle name="Normal 2 4 2 6" xfId="4246" xr:uid="{00000000-0005-0000-0000-00008E1A0000}"/>
    <cellStyle name="Normal 2 4 2 6 2" xfId="4247" xr:uid="{00000000-0005-0000-0000-00008F1A0000}"/>
    <cellStyle name="Normal 2 4 2 6 3" xfId="6710" xr:uid="{00000000-0005-0000-0000-0000901A0000}"/>
    <cellStyle name="Normal 2 4 2 7" xfId="4248" xr:uid="{00000000-0005-0000-0000-0000911A0000}"/>
    <cellStyle name="Normal 2 4 2 7 2" xfId="4249" xr:uid="{00000000-0005-0000-0000-0000921A0000}"/>
    <cellStyle name="Normal 2 4 2 7 3" xfId="6711" xr:uid="{00000000-0005-0000-0000-0000931A0000}"/>
    <cellStyle name="Normal 2 4 2 8" xfId="4250" xr:uid="{00000000-0005-0000-0000-0000941A0000}"/>
    <cellStyle name="Normal 2 4 2 8 2" xfId="4251" xr:uid="{00000000-0005-0000-0000-0000951A0000}"/>
    <cellStyle name="Normal 2 4 2 8 3" xfId="6712" xr:uid="{00000000-0005-0000-0000-0000961A0000}"/>
    <cellStyle name="Normal 2 4 2 9" xfId="4252" xr:uid="{00000000-0005-0000-0000-0000971A0000}"/>
    <cellStyle name="Normal 2 4 2 9 2" xfId="4253" xr:uid="{00000000-0005-0000-0000-0000981A0000}"/>
    <cellStyle name="Normal 2 4 2 9 3" xfId="6713" xr:uid="{00000000-0005-0000-0000-0000991A0000}"/>
    <cellStyle name="Normal 2 4 3" xfId="6425" xr:uid="{00000000-0005-0000-0000-00009A1A0000}"/>
    <cellStyle name="Normal 2 4_Narc_ HIVDR_OI_21 Months_KLN" xfId="4254" xr:uid="{00000000-0005-0000-0000-00009B1A0000}"/>
    <cellStyle name="Normal 2 5" xfId="4255" xr:uid="{00000000-0005-0000-0000-00009C1A0000}"/>
    <cellStyle name="Normal 2 5 2" xfId="4256" xr:uid="{00000000-0005-0000-0000-00009D1A0000}"/>
    <cellStyle name="Normal 2 5 2 2" xfId="7283" xr:uid="{00000000-0005-0000-0000-00009E1A0000}"/>
    <cellStyle name="Normal 2 5 3" xfId="6428" xr:uid="{00000000-0005-0000-0000-00009F1A0000}"/>
    <cellStyle name="Normal 2 6" xfId="4257" xr:uid="{00000000-0005-0000-0000-0000A01A0000}"/>
    <cellStyle name="Normal 2 6 10" xfId="4258" xr:uid="{00000000-0005-0000-0000-0000A11A0000}"/>
    <cellStyle name="Normal 2 6 10 2" xfId="4259" xr:uid="{00000000-0005-0000-0000-0000A21A0000}"/>
    <cellStyle name="Normal 2 6 10 3" xfId="6714" xr:uid="{00000000-0005-0000-0000-0000A31A0000}"/>
    <cellStyle name="Normal 2 6 11" xfId="4260" xr:uid="{00000000-0005-0000-0000-0000A41A0000}"/>
    <cellStyle name="Normal 2 6 11 2" xfId="4261" xr:uid="{00000000-0005-0000-0000-0000A51A0000}"/>
    <cellStyle name="Normal 2 6 11 3" xfId="6715" xr:uid="{00000000-0005-0000-0000-0000A61A0000}"/>
    <cellStyle name="Normal 2 6 12" xfId="4262" xr:uid="{00000000-0005-0000-0000-0000A71A0000}"/>
    <cellStyle name="Normal 2 6 12 2" xfId="4263" xr:uid="{00000000-0005-0000-0000-0000A81A0000}"/>
    <cellStyle name="Normal 2 6 12 3" xfId="6716" xr:uid="{00000000-0005-0000-0000-0000A91A0000}"/>
    <cellStyle name="Normal 2 6 13" xfId="4264" xr:uid="{00000000-0005-0000-0000-0000AA1A0000}"/>
    <cellStyle name="Normal 2 6 13 2" xfId="4265" xr:uid="{00000000-0005-0000-0000-0000AB1A0000}"/>
    <cellStyle name="Normal 2 6 13 3" xfId="6717" xr:uid="{00000000-0005-0000-0000-0000AC1A0000}"/>
    <cellStyle name="Normal 2 6 14" xfId="4266" xr:uid="{00000000-0005-0000-0000-0000AD1A0000}"/>
    <cellStyle name="Normal 2 6 14 2" xfId="4267" xr:uid="{00000000-0005-0000-0000-0000AE1A0000}"/>
    <cellStyle name="Normal 2 6 14 3" xfId="6718" xr:uid="{00000000-0005-0000-0000-0000AF1A0000}"/>
    <cellStyle name="Normal 2 6 15" xfId="4268" xr:uid="{00000000-0005-0000-0000-0000B01A0000}"/>
    <cellStyle name="Normal 2 6 15 2" xfId="4269" xr:uid="{00000000-0005-0000-0000-0000B11A0000}"/>
    <cellStyle name="Normal 2 6 15 3" xfId="6719" xr:uid="{00000000-0005-0000-0000-0000B21A0000}"/>
    <cellStyle name="Normal 2 6 16" xfId="4270" xr:uid="{00000000-0005-0000-0000-0000B31A0000}"/>
    <cellStyle name="Normal 2 6 16 2" xfId="4271" xr:uid="{00000000-0005-0000-0000-0000B41A0000}"/>
    <cellStyle name="Normal 2 6 16 3" xfId="6720" xr:uid="{00000000-0005-0000-0000-0000B51A0000}"/>
    <cellStyle name="Normal 2 6 17" xfId="4272" xr:uid="{00000000-0005-0000-0000-0000B61A0000}"/>
    <cellStyle name="Normal 2 6 17 2" xfId="4273" xr:uid="{00000000-0005-0000-0000-0000B71A0000}"/>
    <cellStyle name="Normal 2 6 17 3" xfId="6721" xr:uid="{00000000-0005-0000-0000-0000B81A0000}"/>
    <cellStyle name="Normal 2 6 18" xfId="4274" xr:uid="{00000000-0005-0000-0000-0000B91A0000}"/>
    <cellStyle name="Normal 2 6 18 2" xfId="4275" xr:uid="{00000000-0005-0000-0000-0000BA1A0000}"/>
    <cellStyle name="Normal 2 6 18 3" xfId="6722" xr:uid="{00000000-0005-0000-0000-0000BB1A0000}"/>
    <cellStyle name="Normal 2 6 19" xfId="4276" xr:uid="{00000000-0005-0000-0000-0000BC1A0000}"/>
    <cellStyle name="Normal 2 6 2" xfId="4277" xr:uid="{00000000-0005-0000-0000-0000BD1A0000}"/>
    <cellStyle name="Normal 2 6 2 10" xfId="4278" xr:uid="{00000000-0005-0000-0000-0000BE1A0000}"/>
    <cellStyle name="Normal 2 6 2 11" xfId="4279" xr:uid="{00000000-0005-0000-0000-0000BF1A0000}"/>
    <cellStyle name="Normal 2 6 2 2" xfId="4280" xr:uid="{00000000-0005-0000-0000-0000C01A0000}"/>
    <cellStyle name="Normal 2 6 2 2 10" xfId="4281" xr:uid="{00000000-0005-0000-0000-0000C11A0000}"/>
    <cellStyle name="Normal 2 6 2 2 2" xfId="4282" xr:uid="{00000000-0005-0000-0000-0000C21A0000}"/>
    <cellStyle name="Normal 2 6 2 2 2 2" xfId="4283" xr:uid="{00000000-0005-0000-0000-0000C31A0000}"/>
    <cellStyle name="Normal 2 6 2 2 2 3" xfId="4284" xr:uid="{00000000-0005-0000-0000-0000C41A0000}"/>
    <cellStyle name="Normal 2 6 2 2 2 4" xfId="4285" xr:uid="{00000000-0005-0000-0000-0000C51A0000}"/>
    <cellStyle name="Normal 2 6 2 2 2 5" xfId="4286" xr:uid="{00000000-0005-0000-0000-0000C61A0000}"/>
    <cellStyle name="Normal 2 6 2 2 2 6" xfId="4287" xr:uid="{00000000-0005-0000-0000-0000C71A0000}"/>
    <cellStyle name="Normal 2 6 2 2 2 7" xfId="4288" xr:uid="{00000000-0005-0000-0000-0000C81A0000}"/>
    <cellStyle name="Normal 2 6 2 2 2 8" xfId="4289" xr:uid="{00000000-0005-0000-0000-0000C91A0000}"/>
    <cellStyle name="Normal 2 6 2 2 2 9" xfId="4290" xr:uid="{00000000-0005-0000-0000-0000CA1A0000}"/>
    <cellStyle name="Normal 2 6 2 2 3" xfId="4291" xr:uid="{00000000-0005-0000-0000-0000CB1A0000}"/>
    <cellStyle name="Normal 2 6 2 2 4" xfId="4292" xr:uid="{00000000-0005-0000-0000-0000CC1A0000}"/>
    <cellStyle name="Normal 2 6 2 2 5" xfId="4293" xr:uid="{00000000-0005-0000-0000-0000CD1A0000}"/>
    <cellStyle name="Normal 2 6 2 2 6" xfId="4294" xr:uid="{00000000-0005-0000-0000-0000CE1A0000}"/>
    <cellStyle name="Normal 2 6 2 2 7" xfId="4295" xr:uid="{00000000-0005-0000-0000-0000CF1A0000}"/>
    <cellStyle name="Normal 2 6 2 2 8" xfId="4296" xr:uid="{00000000-0005-0000-0000-0000D01A0000}"/>
    <cellStyle name="Normal 2 6 2 2 9" xfId="4297" xr:uid="{00000000-0005-0000-0000-0000D11A0000}"/>
    <cellStyle name="Normal 2 6 2 2_Budget incorporated 2011-2012 last101011" xfId="4298" xr:uid="{00000000-0005-0000-0000-0000D21A0000}"/>
    <cellStyle name="Normal 2 6 2 3" xfId="4299" xr:uid="{00000000-0005-0000-0000-0000D31A0000}"/>
    <cellStyle name="Normal 2 6 2 3 10" xfId="4300" xr:uid="{00000000-0005-0000-0000-0000D41A0000}"/>
    <cellStyle name="Normal 2 6 2 3 2" xfId="4301" xr:uid="{00000000-0005-0000-0000-0000D51A0000}"/>
    <cellStyle name="Normal 2 6 2 3 2 2" xfId="4302" xr:uid="{00000000-0005-0000-0000-0000D61A0000}"/>
    <cellStyle name="Normal 2 6 2 3 2 3" xfId="4303" xr:uid="{00000000-0005-0000-0000-0000D71A0000}"/>
    <cellStyle name="Normal 2 6 2 3 2 4" xfId="4304" xr:uid="{00000000-0005-0000-0000-0000D81A0000}"/>
    <cellStyle name="Normal 2 6 2 3 2 5" xfId="4305" xr:uid="{00000000-0005-0000-0000-0000D91A0000}"/>
    <cellStyle name="Normal 2 6 2 3 2 6" xfId="4306" xr:uid="{00000000-0005-0000-0000-0000DA1A0000}"/>
    <cellStyle name="Normal 2 6 2 3 2 7" xfId="4307" xr:uid="{00000000-0005-0000-0000-0000DB1A0000}"/>
    <cellStyle name="Normal 2 6 2 3 2 8" xfId="4308" xr:uid="{00000000-0005-0000-0000-0000DC1A0000}"/>
    <cellStyle name="Normal 2 6 2 3 2 9" xfId="4309" xr:uid="{00000000-0005-0000-0000-0000DD1A0000}"/>
    <cellStyle name="Normal 2 6 2 3 3" xfId="4310" xr:uid="{00000000-0005-0000-0000-0000DE1A0000}"/>
    <cellStyle name="Normal 2 6 2 3 4" xfId="4311" xr:uid="{00000000-0005-0000-0000-0000DF1A0000}"/>
    <cellStyle name="Normal 2 6 2 3 5" xfId="4312" xr:uid="{00000000-0005-0000-0000-0000E01A0000}"/>
    <cellStyle name="Normal 2 6 2 3 6" xfId="4313" xr:uid="{00000000-0005-0000-0000-0000E11A0000}"/>
    <cellStyle name="Normal 2 6 2 3 7" xfId="4314" xr:uid="{00000000-0005-0000-0000-0000E21A0000}"/>
    <cellStyle name="Normal 2 6 2 3 8" xfId="4315" xr:uid="{00000000-0005-0000-0000-0000E31A0000}"/>
    <cellStyle name="Normal 2 6 2 3 9" xfId="4316" xr:uid="{00000000-0005-0000-0000-0000E41A0000}"/>
    <cellStyle name="Normal 2 6 2 3_Budget incorporated 2011-2012 last101011" xfId="4317" xr:uid="{00000000-0005-0000-0000-0000E51A0000}"/>
    <cellStyle name="Normal 2 6 2 4" xfId="4318" xr:uid="{00000000-0005-0000-0000-0000E61A0000}"/>
    <cellStyle name="Normal 2 6 2 5" xfId="4319" xr:uid="{00000000-0005-0000-0000-0000E71A0000}"/>
    <cellStyle name="Normal 2 6 2 6" xfId="4320" xr:uid="{00000000-0005-0000-0000-0000E81A0000}"/>
    <cellStyle name="Normal 2 6 2 7" xfId="4321" xr:uid="{00000000-0005-0000-0000-0000E91A0000}"/>
    <cellStyle name="Normal 2 6 2 8" xfId="4322" xr:uid="{00000000-0005-0000-0000-0000EA1A0000}"/>
    <cellStyle name="Normal 2 6 2 9" xfId="4323" xr:uid="{00000000-0005-0000-0000-0000EB1A0000}"/>
    <cellStyle name="Normal 2 6 2_Budget incorporated 2011-2012 last101011" xfId="4324" xr:uid="{00000000-0005-0000-0000-0000EC1A0000}"/>
    <cellStyle name="Normal 2 6 20" xfId="4325" xr:uid="{00000000-0005-0000-0000-0000ED1A0000}"/>
    <cellStyle name="Normal 2 6 21" xfId="4326" xr:uid="{00000000-0005-0000-0000-0000EE1A0000}"/>
    <cellStyle name="Normal 2 6 22" xfId="4327" xr:uid="{00000000-0005-0000-0000-0000EF1A0000}"/>
    <cellStyle name="Normal 2 6 23" xfId="6311" xr:uid="{00000000-0005-0000-0000-0000F01A0000}"/>
    <cellStyle name="Normal 2 6 24" xfId="6312" xr:uid="{00000000-0005-0000-0000-0000F11A0000}"/>
    <cellStyle name="Normal 2 6 25" xfId="6313" xr:uid="{00000000-0005-0000-0000-0000F21A0000}"/>
    <cellStyle name="Normal 2 6 3" xfId="4328" xr:uid="{00000000-0005-0000-0000-0000F31A0000}"/>
    <cellStyle name="Normal 2 6 3 2" xfId="4329" xr:uid="{00000000-0005-0000-0000-0000F41A0000}"/>
    <cellStyle name="Normal 2 6 3 3" xfId="6723" xr:uid="{00000000-0005-0000-0000-0000F51A0000}"/>
    <cellStyle name="Normal 2 6 4" xfId="4330" xr:uid="{00000000-0005-0000-0000-0000F61A0000}"/>
    <cellStyle name="Normal 2 6 4 2" xfId="4331" xr:uid="{00000000-0005-0000-0000-0000F71A0000}"/>
    <cellStyle name="Normal 2 6 4 3" xfId="6724" xr:uid="{00000000-0005-0000-0000-0000F81A0000}"/>
    <cellStyle name="Normal 2 6 5" xfId="4332" xr:uid="{00000000-0005-0000-0000-0000F91A0000}"/>
    <cellStyle name="Normal 2 6 5 2" xfId="4333" xr:uid="{00000000-0005-0000-0000-0000FA1A0000}"/>
    <cellStyle name="Normal 2 6 5 3" xfId="6725" xr:uid="{00000000-0005-0000-0000-0000FB1A0000}"/>
    <cellStyle name="Normal 2 6 6" xfId="4334" xr:uid="{00000000-0005-0000-0000-0000FC1A0000}"/>
    <cellStyle name="Normal 2 6 6 2" xfId="4335" xr:uid="{00000000-0005-0000-0000-0000FD1A0000}"/>
    <cellStyle name="Normal 2 6 6 3" xfId="6726" xr:uid="{00000000-0005-0000-0000-0000FE1A0000}"/>
    <cellStyle name="Normal 2 6 7" xfId="4336" xr:uid="{00000000-0005-0000-0000-0000FF1A0000}"/>
    <cellStyle name="Normal 2 6 7 2" xfId="4337" xr:uid="{00000000-0005-0000-0000-0000001B0000}"/>
    <cellStyle name="Normal 2 6 7 3" xfId="6727" xr:uid="{00000000-0005-0000-0000-0000011B0000}"/>
    <cellStyle name="Normal 2 6 8" xfId="4338" xr:uid="{00000000-0005-0000-0000-0000021B0000}"/>
    <cellStyle name="Normal 2 6 8 2" xfId="4339" xr:uid="{00000000-0005-0000-0000-0000031B0000}"/>
    <cellStyle name="Normal 2 6 8 3" xfId="6728" xr:uid="{00000000-0005-0000-0000-0000041B0000}"/>
    <cellStyle name="Normal 2 6 9" xfId="4340" xr:uid="{00000000-0005-0000-0000-0000051B0000}"/>
    <cellStyle name="Normal 2 6 9 2" xfId="4341" xr:uid="{00000000-0005-0000-0000-0000061B0000}"/>
    <cellStyle name="Normal 2 6 9 3" xfId="6729" xr:uid="{00000000-0005-0000-0000-0000071B0000}"/>
    <cellStyle name="Normal 2 6_new budget_25.05.11" xfId="4342" xr:uid="{00000000-0005-0000-0000-0000081B0000}"/>
    <cellStyle name="Normal 2 7" xfId="4343" xr:uid="{00000000-0005-0000-0000-0000091B0000}"/>
    <cellStyle name="Normal 2 7 2" xfId="4344" xr:uid="{00000000-0005-0000-0000-00000A1B0000}"/>
    <cellStyle name="Normal 2 7 3" xfId="6429" xr:uid="{00000000-0005-0000-0000-00000B1B0000}"/>
    <cellStyle name="Normal 2 8" xfId="4345" xr:uid="{00000000-0005-0000-0000-00000C1B0000}"/>
    <cellStyle name="Normal 2 8 2" xfId="4346" xr:uid="{00000000-0005-0000-0000-00000D1B0000}"/>
    <cellStyle name="Normal 2 8 3" xfId="6430" xr:uid="{00000000-0005-0000-0000-00000E1B0000}"/>
    <cellStyle name="Normal 2 9" xfId="4347" xr:uid="{00000000-0005-0000-0000-00000F1B0000}"/>
    <cellStyle name="Normal 2 9 2" xfId="4348" xr:uid="{00000000-0005-0000-0000-0000101B0000}"/>
    <cellStyle name="Normal 2 9 3" xfId="4349" xr:uid="{00000000-0005-0000-0000-0000111B0000}"/>
    <cellStyle name="Normal 2 9 4" xfId="4350" xr:uid="{00000000-0005-0000-0000-0000121B0000}"/>
    <cellStyle name="Normal 2 9 5" xfId="4351" xr:uid="{00000000-0005-0000-0000-0000131B0000}"/>
    <cellStyle name="Normal 2 9 6" xfId="4352" xr:uid="{00000000-0005-0000-0000-0000141B0000}"/>
    <cellStyle name="Normal 2 9 7" xfId="4353" xr:uid="{00000000-0005-0000-0000-0000151B0000}"/>
    <cellStyle name="Normal 2 9 8" xfId="4354" xr:uid="{00000000-0005-0000-0000-0000161B0000}"/>
    <cellStyle name="Normal 2 9 9" xfId="4355" xr:uid="{00000000-0005-0000-0000-0000171B0000}"/>
    <cellStyle name="Normal 2_Blood_21months_EURO" xfId="4356" xr:uid="{00000000-0005-0000-0000-0000181B0000}"/>
    <cellStyle name="Normal 20" xfId="4357" xr:uid="{00000000-0005-0000-0000-0000191B0000}"/>
    <cellStyle name="Normal 20 10" xfId="4358" xr:uid="{00000000-0005-0000-0000-00001A1B0000}"/>
    <cellStyle name="Normal 20 10 2" xfId="4359" xr:uid="{00000000-0005-0000-0000-00001B1B0000}"/>
    <cellStyle name="Normal 20 10 3" xfId="6840" xr:uid="{00000000-0005-0000-0000-00001C1B0000}"/>
    <cellStyle name="Normal 20 11" xfId="4360" xr:uid="{00000000-0005-0000-0000-00001D1B0000}"/>
    <cellStyle name="Normal 20 11 2" xfId="4361" xr:uid="{00000000-0005-0000-0000-00001E1B0000}"/>
    <cellStyle name="Normal 20 11 3" xfId="6479" xr:uid="{00000000-0005-0000-0000-00001F1B0000}"/>
    <cellStyle name="Normal 20 12" xfId="4362" xr:uid="{00000000-0005-0000-0000-0000201B0000}"/>
    <cellStyle name="Normal 20 13" xfId="6314" xr:uid="{00000000-0005-0000-0000-0000211B0000}"/>
    <cellStyle name="Normal 20 14" xfId="6315" xr:uid="{00000000-0005-0000-0000-0000221B0000}"/>
    <cellStyle name="Normal 20 15" xfId="6454" xr:uid="{00000000-0005-0000-0000-0000231B0000}"/>
    <cellStyle name="Normal 20 2" xfId="4363" xr:uid="{00000000-0005-0000-0000-0000241B0000}"/>
    <cellStyle name="Normal 20 2 2" xfId="4364" xr:uid="{00000000-0005-0000-0000-0000251B0000}"/>
    <cellStyle name="Normal 20 2 3" xfId="6730" xr:uid="{00000000-0005-0000-0000-0000261B0000}"/>
    <cellStyle name="Normal 20 3" xfId="4365" xr:uid="{00000000-0005-0000-0000-0000271B0000}"/>
    <cellStyle name="Normal 20 3 2" xfId="4366" xr:uid="{00000000-0005-0000-0000-0000281B0000}"/>
    <cellStyle name="Normal 20 3 3" xfId="6731" xr:uid="{00000000-0005-0000-0000-0000291B0000}"/>
    <cellStyle name="Normal 20 4" xfId="4367" xr:uid="{00000000-0005-0000-0000-00002A1B0000}"/>
    <cellStyle name="Normal 20 4 2" xfId="4368" xr:uid="{00000000-0005-0000-0000-00002B1B0000}"/>
    <cellStyle name="Normal 20 4 3" xfId="6732" xr:uid="{00000000-0005-0000-0000-00002C1B0000}"/>
    <cellStyle name="Normal 20 5" xfId="4369" xr:uid="{00000000-0005-0000-0000-00002D1B0000}"/>
    <cellStyle name="Normal 20 5 2" xfId="4370" xr:uid="{00000000-0005-0000-0000-00002E1B0000}"/>
    <cellStyle name="Normal 20 5 3" xfId="6733" xr:uid="{00000000-0005-0000-0000-00002F1B0000}"/>
    <cellStyle name="Normal 20 6" xfId="4371" xr:uid="{00000000-0005-0000-0000-0000301B0000}"/>
    <cellStyle name="Normal 20 6 2" xfId="4372" xr:uid="{00000000-0005-0000-0000-0000311B0000}"/>
    <cellStyle name="Normal 20 6 3" xfId="6734" xr:uid="{00000000-0005-0000-0000-0000321B0000}"/>
    <cellStyle name="Normal 20 7" xfId="4373" xr:uid="{00000000-0005-0000-0000-0000331B0000}"/>
    <cellStyle name="Normal 20 7 2" xfId="4374" xr:uid="{00000000-0005-0000-0000-0000341B0000}"/>
    <cellStyle name="Normal 20 7 3" xfId="6735" xr:uid="{00000000-0005-0000-0000-0000351B0000}"/>
    <cellStyle name="Normal 20 8" xfId="4375" xr:uid="{00000000-0005-0000-0000-0000361B0000}"/>
    <cellStyle name="Normal 20 8 2" xfId="4376" xr:uid="{00000000-0005-0000-0000-0000371B0000}"/>
    <cellStyle name="Normal 20 8 3" xfId="6736" xr:uid="{00000000-0005-0000-0000-0000381B0000}"/>
    <cellStyle name="Normal 20 9" xfId="4377" xr:uid="{00000000-0005-0000-0000-0000391B0000}"/>
    <cellStyle name="Normal 20 9 2" xfId="4378" xr:uid="{00000000-0005-0000-0000-00003A1B0000}"/>
    <cellStyle name="Normal 20 9 3" xfId="6737" xr:uid="{00000000-0005-0000-0000-00003B1B0000}"/>
    <cellStyle name="Normal 21" xfId="4379" xr:uid="{00000000-0005-0000-0000-00003C1B0000}"/>
    <cellStyle name="Normal 21 10" xfId="4380" xr:uid="{00000000-0005-0000-0000-00003D1B0000}"/>
    <cellStyle name="Normal 21 10 2" xfId="4381" xr:uid="{00000000-0005-0000-0000-00003E1B0000}"/>
    <cellStyle name="Normal 21 10 2 2" xfId="7866" xr:uid="{00000000-0005-0000-0000-00003F1B0000}"/>
    <cellStyle name="Normal 21 10 3" xfId="6947" xr:uid="{00000000-0005-0000-0000-0000401B0000}"/>
    <cellStyle name="Normal 21 11" xfId="4382" xr:uid="{00000000-0005-0000-0000-0000411B0000}"/>
    <cellStyle name="Normal 21 11 2" xfId="4383" xr:uid="{00000000-0005-0000-0000-0000421B0000}"/>
    <cellStyle name="Normal 21 11 2 2" xfId="7867" xr:uid="{00000000-0005-0000-0000-0000431B0000}"/>
    <cellStyle name="Normal 21 11 3" xfId="6956" xr:uid="{00000000-0005-0000-0000-0000441B0000}"/>
    <cellStyle name="Normal 21 12" xfId="4384" xr:uid="{00000000-0005-0000-0000-0000451B0000}"/>
    <cellStyle name="Normal 21 12 2" xfId="7868" xr:uid="{00000000-0005-0000-0000-0000461B0000}"/>
    <cellStyle name="Normal 21 13" xfId="4385" xr:uid="{00000000-0005-0000-0000-0000471B0000}"/>
    <cellStyle name="Normal 21 13 2" xfId="7869" xr:uid="{00000000-0005-0000-0000-0000481B0000}"/>
    <cellStyle name="Normal 21 14" xfId="4386" xr:uid="{00000000-0005-0000-0000-0000491B0000}"/>
    <cellStyle name="Normal 21 14 2" xfId="7870" xr:uid="{00000000-0005-0000-0000-00004A1B0000}"/>
    <cellStyle name="Normal 21 15" xfId="4387" xr:uid="{00000000-0005-0000-0000-00004B1B0000}"/>
    <cellStyle name="Normal 21 15 2" xfId="7871" xr:uid="{00000000-0005-0000-0000-00004C1B0000}"/>
    <cellStyle name="Normal 21 16" xfId="4388" xr:uid="{00000000-0005-0000-0000-00004D1B0000}"/>
    <cellStyle name="Normal 21 2" xfId="4389" xr:uid="{00000000-0005-0000-0000-00004E1B0000}"/>
    <cellStyle name="Normal 21 2 10" xfId="4390" xr:uid="{00000000-0005-0000-0000-00004F1B0000}"/>
    <cellStyle name="Normal 21 2 10 2" xfId="4391" xr:uid="{00000000-0005-0000-0000-0000501B0000}"/>
    <cellStyle name="Normal 21 2 10 3" xfId="4392" xr:uid="{00000000-0005-0000-0000-0000511B0000}"/>
    <cellStyle name="Normal 21 2 10 3 2" xfId="7872" xr:uid="{00000000-0005-0000-0000-0000521B0000}"/>
    <cellStyle name="Normal 21 2 10 4" xfId="6966" xr:uid="{00000000-0005-0000-0000-0000531B0000}"/>
    <cellStyle name="Normal 21 2 11" xfId="4393" xr:uid="{00000000-0005-0000-0000-0000541B0000}"/>
    <cellStyle name="Normal 21 2 11 2" xfId="4394" xr:uid="{00000000-0005-0000-0000-0000551B0000}"/>
    <cellStyle name="Normal 21 2 11 3" xfId="4395" xr:uid="{00000000-0005-0000-0000-0000561B0000}"/>
    <cellStyle name="Normal 21 2 11 3 2" xfId="7873" xr:uid="{00000000-0005-0000-0000-0000571B0000}"/>
    <cellStyle name="Normal 21 2 11 4" xfId="6971" xr:uid="{00000000-0005-0000-0000-0000581B0000}"/>
    <cellStyle name="Normal 21 2 12" xfId="4396" xr:uid="{00000000-0005-0000-0000-0000591B0000}"/>
    <cellStyle name="Normal 21 2 12 2" xfId="7874" xr:uid="{00000000-0005-0000-0000-00005A1B0000}"/>
    <cellStyle name="Normal 21 2 13" xfId="4397" xr:uid="{00000000-0005-0000-0000-00005B1B0000}"/>
    <cellStyle name="Normal 21 2 13 2" xfId="7875" xr:uid="{00000000-0005-0000-0000-00005C1B0000}"/>
    <cellStyle name="Normal 21 2 14" xfId="4398" xr:uid="{00000000-0005-0000-0000-00005D1B0000}"/>
    <cellStyle name="Normal 21 2 14 2" xfId="7876" xr:uid="{00000000-0005-0000-0000-00005E1B0000}"/>
    <cellStyle name="Normal 21 2 15" xfId="4399" xr:uid="{00000000-0005-0000-0000-00005F1B0000}"/>
    <cellStyle name="Normal 21 2 15 2" xfId="7877" xr:uid="{00000000-0005-0000-0000-0000601B0000}"/>
    <cellStyle name="Normal 21 2 2" xfId="4400" xr:uid="{00000000-0005-0000-0000-0000611B0000}"/>
    <cellStyle name="Normal 21 2 2 10" xfId="4401" xr:uid="{00000000-0005-0000-0000-0000621B0000}"/>
    <cellStyle name="Normal 21 2 2 10 2" xfId="7878" xr:uid="{00000000-0005-0000-0000-0000631B0000}"/>
    <cellStyle name="Normal 21 2 2 11" xfId="4402" xr:uid="{00000000-0005-0000-0000-0000641B0000}"/>
    <cellStyle name="Normal 21 2 2 11 2" xfId="7879" xr:uid="{00000000-0005-0000-0000-0000651B0000}"/>
    <cellStyle name="Normal 21 2 2 12" xfId="4403" xr:uid="{00000000-0005-0000-0000-0000661B0000}"/>
    <cellStyle name="Normal 21 2 2 12 2" xfId="7880" xr:uid="{00000000-0005-0000-0000-0000671B0000}"/>
    <cellStyle name="Normal 21 2 2 13" xfId="4404" xr:uid="{00000000-0005-0000-0000-0000681B0000}"/>
    <cellStyle name="Normal 21 2 2 13 2" xfId="7881" xr:uid="{00000000-0005-0000-0000-0000691B0000}"/>
    <cellStyle name="Normal 21 2 2 14" xfId="6476" xr:uid="{00000000-0005-0000-0000-00006A1B0000}"/>
    <cellStyle name="Normal 21 2 2 2" xfId="4405" xr:uid="{00000000-0005-0000-0000-00006B1B0000}"/>
    <cellStyle name="Normal 21 2 2 2 10" xfId="4406" xr:uid="{00000000-0005-0000-0000-00006C1B0000}"/>
    <cellStyle name="Normal 21 2 2 2 10 2" xfId="4407" xr:uid="{00000000-0005-0000-0000-00006D1B0000}"/>
    <cellStyle name="Normal 21 2 2 2 10 2 2" xfId="7882" xr:uid="{00000000-0005-0000-0000-00006E1B0000}"/>
    <cellStyle name="Normal 21 2 2 2 11" xfId="4408" xr:uid="{00000000-0005-0000-0000-00006F1B0000}"/>
    <cellStyle name="Normal 21 2 2 2 11 2" xfId="7883" xr:uid="{00000000-0005-0000-0000-0000701B0000}"/>
    <cellStyle name="Normal 21 2 2 2 12" xfId="4409" xr:uid="{00000000-0005-0000-0000-0000711B0000}"/>
    <cellStyle name="Normal 21 2 2 2 12 2" xfId="7884" xr:uid="{00000000-0005-0000-0000-0000721B0000}"/>
    <cellStyle name="Normal 21 2 2 2 13" xfId="4410" xr:uid="{00000000-0005-0000-0000-0000731B0000}"/>
    <cellStyle name="Normal 21 2 2 2 13 2" xfId="7885" xr:uid="{00000000-0005-0000-0000-0000741B0000}"/>
    <cellStyle name="Normal 21 2 2 2 14" xfId="6738" xr:uid="{00000000-0005-0000-0000-0000751B0000}"/>
    <cellStyle name="Normal 21 2 2 2 2" xfId="4411" xr:uid="{00000000-0005-0000-0000-0000761B0000}"/>
    <cellStyle name="Normal 21 2 2 2 2 10" xfId="4412" xr:uid="{00000000-0005-0000-0000-0000771B0000}"/>
    <cellStyle name="Normal 21 2 2 2 2 10 2" xfId="7284" xr:uid="{00000000-0005-0000-0000-0000781B0000}"/>
    <cellStyle name="Normal 21 2 2 2 2 11" xfId="6739" xr:uid="{00000000-0005-0000-0000-0000791B0000}"/>
    <cellStyle name="Normal 21 2 2 2 2 2" xfId="4413" xr:uid="{00000000-0005-0000-0000-00007A1B0000}"/>
    <cellStyle name="Normal 21 2 2 2 2 2 2" xfId="4414" xr:uid="{00000000-0005-0000-0000-00007B1B0000}"/>
    <cellStyle name="Normal 21 2 2 2 2 2 2 2" xfId="4415" xr:uid="{00000000-0005-0000-0000-00007C1B0000}"/>
    <cellStyle name="Normal 21 2 2 2 2 2 2 2 2" xfId="7285" xr:uid="{00000000-0005-0000-0000-00007D1B0000}"/>
    <cellStyle name="Normal 21 2 2 2 2 2 2 3" xfId="6888" xr:uid="{00000000-0005-0000-0000-00007E1B0000}"/>
    <cellStyle name="Normal 21 2 2 2 2 2 3" xfId="4416" xr:uid="{00000000-0005-0000-0000-00007F1B0000}"/>
    <cellStyle name="Normal 21 2 2 2 2 2 4" xfId="6887" xr:uid="{00000000-0005-0000-0000-0000801B0000}"/>
    <cellStyle name="Normal 21 2 2 2 2 3" xfId="4417" xr:uid="{00000000-0005-0000-0000-0000811B0000}"/>
    <cellStyle name="Normal 21 2 2 2 2 3 2" xfId="4418" xr:uid="{00000000-0005-0000-0000-0000821B0000}"/>
    <cellStyle name="Normal 21 2 2 2 2 3 2 2" xfId="7286" xr:uid="{00000000-0005-0000-0000-0000831B0000}"/>
    <cellStyle name="Normal 21 2 2 2 2 3 3" xfId="6952" xr:uid="{00000000-0005-0000-0000-0000841B0000}"/>
    <cellStyle name="Normal 21 2 2 2 2 4" xfId="4419" xr:uid="{00000000-0005-0000-0000-0000851B0000}"/>
    <cellStyle name="Normal 21 2 2 2 2 4 2" xfId="4420" xr:uid="{00000000-0005-0000-0000-0000861B0000}"/>
    <cellStyle name="Normal 21 2 2 2 2 4 2 2" xfId="7287" xr:uid="{00000000-0005-0000-0000-0000871B0000}"/>
    <cellStyle name="Normal 21 2 2 2 2 4 3" xfId="6959" xr:uid="{00000000-0005-0000-0000-0000881B0000}"/>
    <cellStyle name="Normal 21 2 2 2 2 5" xfId="4421" xr:uid="{00000000-0005-0000-0000-0000891B0000}"/>
    <cellStyle name="Normal 21 2 2 2 2 5 2" xfId="4422" xr:uid="{00000000-0005-0000-0000-00008A1B0000}"/>
    <cellStyle name="Normal 21 2 2 2 2 5 2 2" xfId="7288" xr:uid="{00000000-0005-0000-0000-00008B1B0000}"/>
    <cellStyle name="Normal 21 2 2 2 2 5 3" xfId="6965" xr:uid="{00000000-0005-0000-0000-00008C1B0000}"/>
    <cellStyle name="Normal 21 2 2 2 2 6" xfId="4423" xr:uid="{00000000-0005-0000-0000-00008D1B0000}"/>
    <cellStyle name="Normal 21 2 2 2 2 6 2" xfId="4424" xr:uid="{00000000-0005-0000-0000-00008E1B0000}"/>
    <cellStyle name="Normal 21 2 2 2 2 6 2 2" xfId="7289" xr:uid="{00000000-0005-0000-0000-00008F1B0000}"/>
    <cellStyle name="Normal 21 2 2 2 2 6 3" xfId="6970" xr:uid="{00000000-0005-0000-0000-0000901B0000}"/>
    <cellStyle name="Normal 21 2 2 2 2 7" xfId="4425" xr:uid="{00000000-0005-0000-0000-0000911B0000}"/>
    <cellStyle name="Normal 21 2 2 2 2 7 2" xfId="4426" xr:uid="{00000000-0005-0000-0000-0000921B0000}"/>
    <cellStyle name="Normal 21 2 2 2 2 7 2 2" xfId="7290" xr:uid="{00000000-0005-0000-0000-0000931B0000}"/>
    <cellStyle name="Normal 21 2 2 2 2 7 3" xfId="6974" xr:uid="{00000000-0005-0000-0000-0000941B0000}"/>
    <cellStyle name="Normal 21 2 2 2 2 8" xfId="4427" xr:uid="{00000000-0005-0000-0000-0000951B0000}"/>
    <cellStyle name="Normal 21 2 2 2 2 8 2" xfId="4428" xr:uid="{00000000-0005-0000-0000-0000961B0000}"/>
    <cellStyle name="Normal 21 2 2 2 2 8 2 2" xfId="7291" xr:uid="{00000000-0005-0000-0000-0000971B0000}"/>
    <cellStyle name="Normal 21 2 2 2 2 8 3" xfId="6977" xr:uid="{00000000-0005-0000-0000-0000981B0000}"/>
    <cellStyle name="Normal 21 2 2 2 2 9" xfId="4429" xr:uid="{00000000-0005-0000-0000-0000991B0000}"/>
    <cellStyle name="Normal 21 2 2 2 2 9 2" xfId="4430" xr:uid="{00000000-0005-0000-0000-00009A1B0000}"/>
    <cellStyle name="Normal 21 2 2 2 2 9 2 2" xfId="7292" xr:uid="{00000000-0005-0000-0000-00009B1B0000}"/>
    <cellStyle name="Normal 21 2 2 2 2 9 3" xfId="6979" xr:uid="{00000000-0005-0000-0000-00009C1B0000}"/>
    <cellStyle name="Normal 21 2 2 2 3" xfId="4431" xr:uid="{00000000-0005-0000-0000-00009D1B0000}"/>
    <cellStyle name="Normal 21 2 2 2 3 2" xfId="4432" xr:uid="{00000000-0005-0000-0000-00009E1B0000}"/>
    <cellStyle name="Normal 21 2 2 2 3 3" xfId="4433" xr:uid="{00000000-0005-0000-0000-00009F1B0000}"/>
    <cellStyle name="Normal 21 2 2 2 3 3 2" xfId="7886" xr:uid="{00000000-0005-0000-0000-0000A01B0000}"/>
    <cellStyle name="Normal 21 2 2 2 3 4" xfId="6951" xr:uid="{00000000-0005-0000-0000-0000A11B0000}"/>
    <cellStyle name="Normal 21 2 2 2 4" xfId="4434" xr:uid="{00000000-0005-0000-0000-0000A21B0000}"/>
    <cellStyle name="Normal 21 2 2 2 4 2" xfId="4435" xr:uid="{00000000-0005-0000-0000-0000A31B0000}"/>
    <cellStyle name="Normal 21 2 2 2 4 3" xfId="4436" xr:uid="{00000000-0005-0000-0000-0000A41B0000}"/>
    <cellStyle name="Normal 21 2 2 2 4 3 2" xfId="7887" xr:uid="{00000000-0005-0000-0000-0000A51B0000}"/>
    <cellStyle name="Normal 21 2 2 2 4 4" xfId="6958" xr:uid="{00000000-0005-0000-0000-0000A61B0000}"/>
    <cellStyle name="Normal 21 2 2 2 5" xfId="4437" xr:uid="{00000000-0005-0000-0000-0000A71B0000}"/>
    <cellStyle name="Normal 21 2 2 2 5 2" xfId="4438" xr:uid="{00000000-0005-0000-0000-0000A81B0000}"/>
    <cellStyle name="Normal 21 2 2 2 5 3" xfId="4439" xr:uid="{00000000-0005-0000-0000-0000A91B0000}"/>
    <cellStyle name="Normal 21 2 2 2 5 3 2" xfId="7888" xr:uid="{00000000-0005-0000-0000-0000AA1B0000}"/>
    <cellStyle name="Normal 21 2 2 2 5 4" xfId="6964" xr:uid="{00000000-0005-0000-0000-0000AB1B0000}"/>
    <cellStyle name="Normal 21 2 2 2 6" xfId="4440" xr:uid="{00000000-0005-0000-0000-0000AC1B0000}"/>
    <cellStyle name="Normal 21 2 2 2 6 2" xfId="4441" xr:uid="{00000000-0005-0000-0000-0000AD1B0000}"/>
    <cellStyle name="Normal 21 2 2 2 6 3" xfId="4442" xr:uid="{00000000-0005-0000-0000-0000AE1B0000}"/>
    <cellStyle name="Normal 21 2 2 2 6 3 2" xfId="7889" xr:uid="{00000000-0005-0000-0000-0000AF1B0000}"/>
    <cellStyle name="Normal 21 2 2 2 6 4" xfId="6969" xr:uid="{00000000-0005-0000-0000-0000B01B0000}"/>
    <cellStyle name="Normal 21 2 2 2 7" xfId="4443" xr:uid="{00000000-0005-0000-0000-0000B11B0000}"/>
    <cellStyle name="Normal 21 2 2 2 7 2" xfId="4444" xr:uid="{00000000-0005-0000-0000-0000B21B0000}"/>
    <cellStyle name="Normal 21 2 2 2 7 3" xfId="4445" xr:uid="{00000000-0005-0000-0000-0000B31B0000}"/>
    <cellStyle name="Normal 21 2 2 2 7 3 2" xfId="7890" xr:uid="{00000000-0005-0000-0000-0000B41B0000}"/>
    <cellStyle name="Normal 21 2 2 2 7 4" xfId="6973" xr:uid="{00000000-0005-0000-0000-0000B51B0000}"/>
    <cellStyle name="Normal 21 2 2 2 8" xfId="4446" xr:uid="{00000000-0005-0000-0000-0000B61B0000}"/>
    <cellStyle name="Normal 21 2 2 2 8 2" xfId="4447" xr:uid="{00000000-0005-0000-0000-0000B71B0000}"/>
    <cellStyle name="Normal 21 2 2 2 8 3" xfId="4448" xr:uid="{00000000-0005-0000-0000-0000B81B0000}"/>
    <cellStyle name="Normal 21 2 2 2 8 3 2" xfId="7891" xr:uid="{00000000-0005-0000-0000-0000B91B0000}"/>
    <cellStyle name="Normal 21 2 2 2 8 4" xfId="6976" xr:uid="{00000000-0005-0000-0000-0000BA1B0000}"/>
    <cellStyle name="Normal 21 2 2 2 9" xfId="4449" xr:uid="{00000000-0005-0000-0000-0000BB1B0000}"/>
    <cellStyle name="Normal 21 2 2 2 9 2" xfId="4450" xr:uid="{00000000-0005-0000-0000-0000BC1B0000}"/>
    <cellStyle name="Normal 21 2 2 2 9 3" xfId="4451" xr:uid="{00000000-0005-0000-0000-0000BD1B0000}"/>
    <cellStyle name="Normal 21 2 2 2 9 3 2" xfId="7892" xr:uid="{00000000-0005-0000-0000-0000BE1B0000}"/>
    <cellStyle name="Normal 21 2 2 2 9 4" xfId="6978" xr:uid="{00000000-0005-0000-0000-0000BF1B0000}"/>
    <cellStyle name="Normal 21 2 2 3" xfId="4452" xr:uid="{00000000-0005-0000-0000-0000C01B0000}"/>
    <cellStyle name="Normal 21 2 2 3 2" xfId="4453" xr:uid="{00000000-0005-0000-0000-0000C11B0000}"/>
    <cellStyle name="Normal 21 2 2 3 2 2" xfId="7293" xr:uid="{00000000-0005-0000-0000-0000C21B0000}"/>
    <cellStyle name="Normal 21 2 2 3 3" xfId="4454" xr:uid="{00000000-0005-0000-0000-0000C31B0000}"/>
    <cellStyle name="Normal 21 2 2 3 3 2" xfId="7893" xr:uid="{00000000-0005-0000-0000-0000C41B0000}"/>
    <cellStyle name="Normal 21 2 2 3 4" xfId="6935" xr:uid="{00000000-0005-0000-0000-0000C51B0000}"/>
    <cellStyle name="Normal 21 2 2 4" xfId="4455" xr:uid="{00000000-0005-0000-0000-0000C61B0000}"/>
    <cellStyle name="Normal 21 2 2 4 2" xfId="4456" xr:uid="{00000000-0005-0000-0000-0000C71B0000}"/>
    <cellStyle name="Normal 21 2 2 4 2 2" xfId="7294" xr:uid="{00000000-0005-0000-0000-0000C81B0000}"/>
    <cellStyle name="Normal 21 2 2 4 3" xfId="4457" xr:uid="{00000000-0005-0000-0000-0000C91B0000}"/>
    <cellStyle name="Normal 21 2 2 4 3 2" xfId="7894" xr:uid="{00000000-0005-0000-0000-0000CA1B0000}"/>
    <cellStyle name="Normal 21 2 2 4 4" xfId="6911" xr:uid="{00000000-0005-0000-0000-0000CB1B0000}"/>
    <cellStyle name="Normal 21 2 2 5" xfId="4458" xr:uid="{00000000-0005-0000-0000-0000CC1B0000}"/>
    <cellStyle name="Normal 21 2 2 5 2" xfId="4459" xr:uid="{00000000-0005-0000-0000-0000CD1B0000}"/>
    <cellStyle name="Normal 21 2 2 5 2 2" xfId="7295" xr:uid="{00000000-0005-0000-0000-0000CE1B0000}"/>
    <cellStyle name="Normal 21 2 2 5 3" xfId="4460" xr:uid="{00000000-0005-0000-0000-0000CF1B0000}"/>
    <cellStyle name="Normal 21 2 2 5 3 2" xfId="7895" xr:uid="{00000000-0005-0000-0000-0000D01B0000}"/>
    <cellStyle name="Normal 21 2 2 5 4" xfId="6921" xr:uid="{00000000-0005-0000-0000-0000D11B0000}"/>
    <cellStyle name="Normal 21 2 2 6" xfId="4461" xr:uid="{00000000-0005-0000-0000-0000D21B0000}"/>
    <cellStyle name="Normal 21 2 2 6 2" xfId="4462" xr:uid="{00000000-0005-0000-0000-0000D31B0000}"/>
    <cellStyle name="Normal 21 2 2 6 2 2" xfId="7296" xr:uid="{00000000-0005-0000-0000-0000D41B0000}"/>
    <cellStyle name="Normal 21 2 2 6 3" xfId="4463" xr:uid="{00000000-0005-0000-0000-0000D51B0000}"/>
    <cellStyle name="Normal 21 2 2 6 3 2" xfId="7896" xr:uid="{00000000-0005-0000-0000-0000D61B0000}"/>
    <cellStyle name="Normal 21 2 2 6 4" xfId="6949" xr:uid="{00000000-0005-0000-0000-0000D71B0000}"/>
    <cellStyle name="Normal 21 2 2 7" xfId="4464" xr:uid="{00000000-0005-0000-0000-0000D81B0000}"/>
    <cellStyle name="Normal 21 2 2 7 2" xfId="4465" xr:uid="{00000000-0005-0000-0000-0000D91B0000}"/>
    <cellStyle name="Normal 21 2 2 7 2 2" xfId="7297" xr:uid="{00000000-0005-0000-0000-0000DA1B0000}"/>
    <cellStyle name="Normal 21 2 2 7 3" xfId="4466" xr:uid="{00000000-0005-0000-0000-0000DB1B0000}"/>
    <cellStyle name="Normal 21 2 2 7 3 2" xfId="7897" xr:uid="{00000000-0005-0000-0000-0000DC1B0000}"/>
    <cellStyle name="Normal 21 2 2 7 4" xfId="6957" xr:uid="{00000000-0005-0000-0000-0000DD1B0000}"/>
    <cellStyle name="Normal 21 2 2 8" xfId="4467" xr:uid="{00000000-0005-0000-0000-0000DE1B0000}"/>
    <cellStyle name="Normal 21 2 2 8 2" xfId="4468" xr:uid="{00000000-0005-0000-0000-0000DF1B0000}"/>
    <cellStyle name="Normal 21 2 2 8 2 2" xfId="7298" xr:uid="{00000000-0005-0000-0000-0000E01B0000}"/>
    <cellStyle name="Normal 21 2 2 8 3" xfId="4469" xr:uid="{00000000-0005-0000-0000-0000E11B0000}"/>
    <cellStyle name="Normal 21 2 2 8 3 2" xfId="7898" xr:uid="{00000000-0005-0000-0000-0000E21B0000}"/>
    <cellStyle name="Normal 21 2 2 8 4" xfId="6963" xr:uid="{00000000-0005-0000-0000-0000E31B0000}"/>
    <cellStyle name="Normal 21 2 2 9" xfId="4470" xr:uid="{00000000-0005-0000-0000-0000E41B0000}"/>
    <cellStyle name="Normal 21 2 2 9 2" xfId="4471" xr:uid="{00000000-0005-0000-0000-0000E51B0000}"/>
    <cellStyle name="Normal 21 2 2 9 2 2" xfId="7299" xr:uid="{00000000-0005-0000-0000-0000E61B0000}"/>
    <cellStyle name="Normal 21 2 2 9 3" xfId="4472" xr:uid="{00000000-0005-0000-0000-0000E71B0000}"/>
    <cellStyle name="Normal 21 2 2 9 3 2" xfId="7899" xr:uid="{00000000-0005-0000-0000-0000E81B0000}"/>
    <cellStyle name="Normal 21 2 2 9 4" xfId="6968" xr:uid="{00000000-0005-0000-0000-0000E91B0000}"/>
    <cellStyle name="Normal 21 2 3" xfId="4473" xr:uid="{00000000-0005-0000-0000-0000EA1B0000}"/>
    <cellStyle name="Normal 21 2 3 2" xfId="4474" xr:uid="{00000000-0005-0000-0000-0000EB1B0000}"/>
    <cellStyle name="Normal 21 2 3 2 2" xfId="7300" xr:uid="{00000000-0005-0000-0000-0000EC1B0000}"/>
    <cellStyle name="Normal 21 2 3 3" xfId="6842" xr:uid="{00000000-0005-0000-0000-0000ED1B0000}"/>
    <cellStyle name="Normal 21 2 4" xfId="4475" xr:uid="{00000000-0005-0000-0000-0000EE1B0000}"/>
    <cellStyle name="Normal 21 2 4 2" xfId="4476" xr:uid="{00000000-0005-0000-0000-0000EF1B0000}"/>
    <cellStyle name="Normal 21 2 4 2 2" xfId="7301" xr:uid="{00000000-0005-0000-0000-0000F01B0000}"/>
    <cellStyle name="Normal 21 2 4 3" xfId="6481" xr:uid="{00000000-0005-0000-0000-0000F11B0000}"/>
    <cellStyle name="Normal 21 2 5" xfId="4477" xr:uid="{00000000-0005-0000-0000-0000F21B0000}"/>
    <cellStyle name="Normal 21 2 5 2" xfId="4478" xr:uid="{00000000-0005-0000-0000-0000F31B0000}"/>
    <cellStyle name="Normal 21 2 5 3" xfId="4479" xr:uid="{00000000-0005-0000-0000-0000F41B0000}"/>
    <cellStyle name="Normal 21 2 5 3 2" xfId="7900" xr:uid="{00000000-0005-0000-0000-0000F51B0000}"/>
    <cellStyle name="Normal 21 2 5 4" xfId="6934" xr:uid="{00000000-0005-0000-0000-0000F61B0000}"/>
    <cellStyle name="Normal 21 2 6" xfId="4480" xr:uid="{00000000-0005-0000-0000-0000F71B0000}"/>
    <cellStyle name="Normal 21 2 6 2" xfId="4481" xr:uid="{00000000-0005-0000-0000-0000F81B0000}"/>
    <cellStyle name="Normal 21 2 6 3" xfId="4482" xr:uid="{00000000-0005-0000-0000-0000F91B0000}"/>
    <cellStyle name="Normal 21 2 6 3 2" xfId="7901" xr:uid="{00000000-0005-0000-0000-0000FA1B0000}"/>
    <cellStyle name="Normal 21 2 6 4" xfId="6470" xr:uid="{00000000-0005-0000-0000-0000FB1B0000}"/>
    <cellStyle name="Normal 21 2 7" xfId="4483" xr:uid="{00000000-0005-0000-0000-0000FC1B0000}"/>
    <cellStyle name="Normal 21 2 7 2" xfId="4484" xr:uid="{00000000-0005-0000-0000-0000FD1B0000}"/>
    <cellStyle name="Normal 21 2 7 3" xfId="4485" xr:uid="{00000000-0005-0000-0000-0000FE1B0000}"/>
    <cellStyle name="Normal 21 2 7 3 2" xfId="7902" xr:uid="{00000000-0005-0000-0000-0000FF1B0000}"/>
    <cellStyle name="Normal 21 2 7 4" xfId="6465" xr:uid="{00000000-0005-0000-0000-0000001C0000}"/>
    <cellStyle name="Normal 21 2 8" xfId="4486" xr:uid="{00000000-0005-0000-0000-0000011C0000}"/>
    <cellStyle name="Normal 21 2 8 2" xfId="4487" xr:uid="{00000000-0005-0000-0000-0000021C0000}"/>
    <cellStyle name="Normal 21 2 8 3" xfId="4488" xr:uid="{00000000-0005-0000-0000-0000031C0000}"/>
    <cellStyle name="Normal 21 2 8 3 2" xfId="7903" xr:uid="{00000000-0005-0000-0000-0000041C0000}"/>
    <cellStyle name="Normal 21 2 8 4" xfId="6953" xr:uid="{00000000-0005-0000-0000-0000051C0000}"/>
    <cellStyle name="Normal 21 2 9" xfId="4489" xr:uid="{00000000-0005-0000-0000-0000061C0000}"/>
    <cellStyle name="Normal 21 2 9 2" xfId="4490" xr:uid="{00000000-0005-0000-0000-0000071C0000}"/>
    <cellStyle name="Normal 21 2 9 3" xfId="4491" xr:uid="{00000000-0005-0000-0000-0000081C0000}"/>
    <cellStyle name="Normal 21 2 9 3 2" xfId="7904" xr:uid="{00000000-0005-0000-0000-0000091C0000}"/>
    <cellStyle name="Normal 21 2 9 4" xfId="6960" xr:uid="{00000000-0005-0000-0000-00000A1C0000}"/>
    <cellStyle name="Normal 21 3" xfId="4492" xr:uid="{00000000-0005-0000-0000-00000B1C0000}"/>
    <cellStyle name="Normal 21 3 10" xfId="4493" xr:uid="{00000000-0005-0000-0000-00000C1C0000}"/>
    <cellStyle name="Normal 21 3 11" xfId="4494" xr:uid="{00000000-0005-0000-0000-00000D1C0000}"/>
    <cellStyle name="Normal 21 3 12" xfId="4495" xr:uid="{00000000-0005-0000-0000-00000E1C0000}"/>
    <cellStyle name="Normal 21 3 13" xfId="4496" xr:uid="{00000000-0005-0000-0000-00000F1C0000}"/>
    <cellStyle name="Normal 21 3 14" xfId="6841" xr:uid="{00000000-0005-0000-0000-0000101C0000}"/>
    <cellStyle name="Normal 21 3 2" xfId="4497" xr:uid="{00000000-0005-0000-0000-0000111C0000}"/>
    <cellStyle name="Normal 21 3 2 10" xfId="4498" xr:uid="{00000000-0005-0000-0000-0000121C0000}"/>
    <cellStyle name="Normal 21 3 2 10 2" xfId="7905" xr:uid="{00000000-0005-0000-0000-0000131C0000}"/>
    <cellStyle name="Normal 21 3 2 11" xfId="4499" xr:uid="{00000000-0005-0000-0000-0000141C0000}"/>
    <cellStyle name="Normal 21 3 2 11 2" xfId="7906" xr:uid="{00000000-0005-0000-0000-0000151C0000}"/>
    <cellStyle name="Normal 21 3 2 12" xfId="4500" xr:uid="{00000000-0005-0000-0000-0000161C0000}"/>
    <cellStyle name="Normal 21 3 2 12 2" xfId="7907" xr:uid="{00000000-0005-0000-0000-0000171C0000}"/>
    <cellStyle name="Normal 21 3 2 13" xfId="4501" xr:uid="{00000000-0005-0000-0000-0000181C0000}"/>
    <cellStyle name="Normal 21 3 2 13 2" xfId="7908" xr:uid="{00000000-0005-0000-0000-0000191C0000}"/>
    <cellStyle name="Normal 21 3 2 14" xfId="4502" xr:uid="{00000000-0005-0000-0000-00001A1C0000}"/>
    <cellStyle name="Normal 21 3 2 15" xfId="6855" xr:uid="{00000000-0005-0000-0000-00001B1C0000}"/>
    <cellStyle name="Normal 21 3 2 2" xfId="4503" xr:uid="{00000000-0005-0000-0000-00001C1C0000}"/>
    <cellStyle name="Normal 21 3 2 2 2" xfId="4504" xr:uid="{00000000-0005-0000-0000-00001D1C0000}"/>
    <cellStyle name="Normal 21 3 2 2 3" xfId="6898" xr:uid="{00000000-0005-0000-0000-00001E1C0000}"/>
    <cellStyle name="Normal 21 3 2 3" xfId="4505" xr:uid="{00000000-0005-0000-0000-00001F1C0000}"/>
    <cellStyle name="Normal 21 3 2 3 2" xfId="7909" xr:uid="{00000000-0005-0000-0000-0000201C0000}"/>
    <cellStyle name="Normal 21 3 2 4" xfId="4506" xr:uid="{00000000-0005-0000-0000-0000211C0000}"/>
    <cellStyle name="Normal 21 3 2 4 2" xfId="7910" xr:uid="{00000000-0005-0000-0000-0000221C0000}"/>
    <cellStyle name="Normal 21 3 2 5" xfId="4507" xr:uid="{00000000-0005-0000-0000-0000231C0000}"/>
    <cellStyle name="Normal 21 3 2 5 2" xfId="7911" xr:uid="{00000000-0005-0000-0000-0000241C0000}"/>
    <cellStyle name="Normal 21 3 2 6" xfId="4508" xr:uid="{00000000-0005-0000-0000-0000251C0000}"/>
    <cellStyle name="Normal 21 3 2 6 2" xfId="7912" xr:uid="{00000000-0005-0000-0000-0000261C0000}"/>
    <cellStyle name="Normal 21 3 2 7" xfId="4509" xr:uid="{00000000-0005-0000-0000-0000271C0000}"/>
    <cellStyle name="Normal 21 3 2 7 2" xfId="7913" xr:uid="{00000000-0005-0000-0000-0000281C0000}"/>
    <cellStyle name="Normal 21 3 2 8" xfId="4510" xr:uid="{00000000-0005-0000-0000-0000291C0000}"/>
    <cellStyle name="Normal 21 3 2 8 2" xfId="7914" xr:uid="{00000000-0005-0000-0000-00002A1C0000}"/>
    <cellStyle name="Normal 21 3 2 9" xfId="4511" xr:uid="{00000000-0005-0000-0000-00002B1C0000}"/>
    <cellStyle name="Normal 21 3 2 9 2" xfId="7915" xr:uid="{00000000-0005-0000-0000-00002C1C0000}"/>
    <cellStyle name="Normal 21 3 3" xfId="4512" xr:uid="{00000000-0005-0000-0000-00002D1C0000}"/>
    <cellStyle name="Normal 21 3 3 2" xfId="4513" xr:uid="{00000000-0005-0000-0000-00002E1C0000}"/>
    <cellStyle name="Normal 21 3 4" xfId="4514" xr:uid="{00000000-0005-0000-0000-00002F1C0000}"/>
    <cellStyle name="Normal 21 3 5" xfId="4515" xr:uid="{00000000-0005-0000-0000-0000301C0000}"/>
    <cellStyle name="Normal 21 3 6" xfId="4516" xr:uid="{00000000-0005-0000-0000-0000311C0000}"/>
    <cellStyle name="Normal 21 3 7" xfId="4517" xr:uid="{00000000-0005-0000-0000-0000321C0000}"/>
    <cellStyle name="Normal 21 3 8" xfId="4518" xr:uid="{00000000-0005-0000-0000-0000331C0000}"/>
    <cellStyle name="Normal 21 3 9" xfId="4519" xr:uid="{00000000-0005-0000-0000-0000341C0000}"/>
    <cellStyle name="Normal 21 4" xfId="4520" xr:uid="{00000000-0005-0000-0000-0000351C0000}"/>
    <cellStyle name="Normal 21 4 2" xfId="4521" xr:uid="{00000000-0005-0000-0000-0000361C0000}"/>
    <cellStyle name="Normal 21 4 3" xfId="6480" xr:uid="{00000000-0005-0000-0000-0000371C0000}"/>
    <cellStyle name="Normal 21 5" xfId="4522" xr:uid="{00000000-0005-0000-0000-0000381C0000}"/>
    <cellStyle name="Normal 21 5 2" xfId="4523" xr:uid="{00000000-0005-0000-0000-0000391C0000}"/>
    <cellStyle name="Normal 21 5 2 2" xfId="7916" xr:uid="{00000000-0005-0000-0000-00003A1C0000}"/>
    <cellStyle name="Normal 21 5 3" xfId="6901" xr:uid="{00000000-0005-0000-0000-00003B1C0000}"/>
    <cellStyle name="Normal 21 6" xfId="4524" xr:uid="{00000000-0005-0000-0000-00003C1C0000}"/>
    <cellStyle name="Normal 21 6 2" xfId="4525" xr:uid="{00000000-0005-0000-0000-00003D1C0000}"/>
    <cellStyle name="Normal 21 6 2 2" xfId="7917" xr:uid="{00000000-0005-0000-0000-00003E1C0000}"/>
    <cellStyle name="Normal 21 6 3" xfId="6932" xr:uid="{00000000-0005-0000-0000-00003F1C0000}"/>
    <cellStyle name="Normal 21 7" xfId="4526" xr:uid="{00000000-0005-0000-0000-0000401C0000}"/>
    <cellStyle name="Normal 21 7 2" xfId="4527" xr:uid="{00000000-0005-0000-0000-0000411C0000}"/>
    <cellStyle name="Normal 21 7 2 2" xfId="7918" xr:uid="{00000000-0005-0000-0000-0000421C0000}"/>
    <cellStyle name="Normal 21 7 3" xfId="6942" xr:uid="{00000000-0005-0000-0000-0000431C0000}"/>
    <cellStyle name="Normal 21 8" xfId="4528" xr:uid="{00000000-0005-0000-0000-0000441C0000}"/>
    <cellStyle name="Normal 21 8 2" xfId="4529" xr:uid="{00000000-0005-0000-0000-0000451C0000}"/>
    <cellStyle name="Normal 21 8 2 2" xfId="7919" xr:uid="{00000000-0005-0000-0000-0000461C0000}"/>
    <cellStyle name="Normal 21 8 3" xfId="6906" xr:uid="{00000000-0005-0000-0000-0000471C0000}"/>
    <cellStyle name="Normal 21 9" xfId="4530" xr:uid="{00000000-0005-0000-0000-0000481C0000}"/>
    <cellStyle name="Normal 21 9 2" xfId="4531" xr:uid="{00000000-0005-0000-0000-0000491C0000}"/>
    <cellStyle name="Normal 21 9 2 2" xfId="7920" xr:uid="{00000000-0005-0000-0000-00004A1C0000}"/>
    <cellStyle name="Normal 21 9 3" xfId="6926" xr:uid="{00000000-0005-0000-0000-00004B1C0000}"/>
    <cellStyle name="Normal 22" xfId="4532" xr:uid="{00000000-0005-0000-0000-00004C1C0000}"/>
    <cellStyle name="Normal 22 10" xfId="7921" xr:uid="{00000000-0005-0000-0000-00004D1C0000}"/>
    <cellStyle name="Normal 22 2" xfId="4533" xr:uid="{00000000-0005-0000-0000-00004E1C0000}"/>
    <cellStyle name="Normal 22 2 2" xfId="4534" xr:uid="{00000000-0005-0000-0000-00004F1C0000}"/>
    <cellStyle name="Normal 22 2 3" xfId="4535" xr:uid="{00000000-0005-0000-0000-0000501C0000}"/>
    <cellStyle name="Normal 22 2 3 2" xfId="7922" xr:uid="{00000000-0005-0000-0000-0000511C0000}"/>
    <cellStyle name="Normal 22 3" xfId="4536" xr:uid="{00000000-0005-0000-0000-0000521C0000}"/>
    <cellStyle name="Normal 22 3 2" xfId="4537" xr:uid="{00000000-0005-0000-0000-0000531C0000}"/>
    <cellStyle name="Normal 22 3 3" xfId="4538" xr:uid="{00000000-0005-0000-0000-0000541C0000}"/>
    <cellStyle name="Normal 22 3 3 2" xfId="7923" xr:uid="{00000000-0005-0000-0000-0000551C0000}"/>
    <cellStyle name="Normal 22 4" xfId="4539" xr:uid="{00000000-0005-0000-0000-0000561C0000}"/>
    <cellStyle name="Normal 22 4 2" xfId="4540" xr:uid="{00000000-0005-0000-0000-0000571C0000}"/>
    <cellStyle name="Normal 22 4 3" xfId="4541" xr:uid="{00000000-0005-0000-0000-0000581C0000}"/>
    <cellStyle name="Normal 22 4 3 2" xfId="7924" xr:uid="{00000000-0005-0000-0000-0000591C0000}"/>
    <cellStyle name="Normal 22 5" xfId="4542" xr:uid="{00000000-0005-0000-0000-00005A1C0000}"/>
    <cellStyle name="Normal 22 5 2" xfId="4543" xr:uid="{00000000-0005-0000-0000-00005B1C0000}"/>
    <cellStyle name="Normal 22 5 3" xfId="4544" xr:uid="{00000000-0005-0000-0000-00005C1C0000}"/>
    <cellStyle name="Normal 22 5 3 2" xfId="7925" xr:uid="{00000000-0005-0000-0000-00005D1C0000}"/>
    <cellStyle name="Normal 22 6" xfId="4545" xr:uid="{00000000-0005-0000-0000-00005E1C0000}"/>
    <cellStyle name="Normal 22 6 2" xfId="4546" xr:uid="{00000000-0005-0000-0000-00005F1C0000}"/>
    <cellStyle name="Normal 22 6 3" xfId="4547" xr:uid="{00000000-0005-0000-0000-0000601C0000}"/>
    <cellStyle name="Normal 22 6 3 2" xfId="7926" xr:uid="{00000000-0005-0000-0000-0000611C0000}"/>
    <cellStyle name="Normal 22 7" xfId="4548" xr:uid="{00000000-0005-0000-0000-0000621C0000}"/>
    <cellStyle name="Normal 22 7 2" xfId="4549" xr:uid="{00000000-0005-0000-0000-0000631C0000}"/>
    <cellStyle name="Normal 22 7 3" xfId="4550" xr:uid="{00000000-0005-0000-0000-0000641C0000}"/>
    <cellStyle name="Normal 22 7 3 2" xfId="7927" xr:uid="{00000000-0005-0000-0000-0000651C0000}"/>
    <cellStyle name="Normal 22 8" xfId="4551" xr:uid="{00000000-0005-0000-0000-0000661C0000}"/>
    <cellStyle name="Normal 22 8 2" xfId="4552" xr:uid="{00000000-0005-0000-0000-0000671C0000}"/>
    <cellStyle name="Normal 22 8 3" xfId="4553" xr:uid="{00000000-0005-0000-0000-0000681C0000}"/>
    <cellStyle name="Normal 22 8 3 2" xfId="7928" xr:uid="{00000000-0005-0000-0000-0000691C0000}"/>
    <cellStyle name="Normal 22 9" xfId="4554" xr:uid="{00000000-0005-0000-0000-00006A1C0000}"/>
    <cellStyle name="Normal 22 9 2" xfId="4555" xr:uid="{00000000-0005-0000-0000-00006B1C0000}"/>
    <cellStyle name="Normal 22 9 3" xfId="4556" xr:uid="{00000000-0005-0000-0000-00006C1C0000}"/>
    <cellStyle name="Normal 22 9 3 2" xfId="7929" xr:uid="{00000000-0005-0000-0000-00006D1C0000}"/>
    <cellStyle name="Normal 23" xfId="4557" xr:uid="{00000000-0005-0000-0000-00006E1C0000}"/>
    <cellStyle name="Normal 23 2" xfId="4558" xr:uid="{00000000-0005-0000-0000-00006F1C0000}"/>
    <cellStyle name="Normal 23 2 2" xfId="4559" xr:uid="{00000000-0005-0000-0000-0000701C0000}"/>
    <cellStyle name="Normal 23 2 3" xfId="7139" xr:uid="{00000000-0005-0000-0000-0000711C0000}"/>
    <cellStyle name="Normal 23 3" xfId="4560" xr:uid="{00000000-0005-0000-0000-0000721C0000}"/>
    <cellStyle name="Normal 23 3 2" xfId="4561" xr:uid="{00000000-0005-0000-0000-0000731C0000}"/>
    <cellStyle name="Normal 23 3 3" xfId="7140" xr:uid="{00000000-0005-0000-0000-0000741C0000}"/>
    <cellStyle name="Normal 23 4" xfId="4562" xr:uid="{00000000-0005-0000-0000-0000751C0000}"/>
    <cellStyle name="Normal 23 4 2" xfId="4563" xr:uid="{00000000-0005-0000-0000-0000761C0000}"/>
    <cellStyle name="Normal 23 4 3" xfId="7141" xr:uid="{00000000-0005-0000-0000-0000771C0000}"/>
    <cellStyle name="Normal 23 5" xfId="4564" xr:uid="{00000000-0005-0000-0000-0000781C0000}"/>
    <cellStyle name="Normal 23 6" xfId="4565" xr:uid="{00000000-0005-0000-0000-0000791C0000}"/>
    <cellStyle name="Normal 23 6 2" xfId="7930" xr:uid="{00000000-0005-0000-0000-00007A1C0000}"/>
    <cellStyle name="Normal 24" xfId="4566" xr:uid="{00000000-0005-0000-0000-00007B1C0000}"/>
    <cellStyle name="Normal 24 2" xfId="4567" xr:uid="{00000000-0005-0000-0000-00007C1C0000}"/>
    <cellStyle name="Normal 24 3" xfId="4568" xr:uid="{00000000-0005-0000-0000-00007D1C0000}"/>
    <cellStyle name="Normal 24 3 2" xfId="7931" xr:uid="{00000000-0005-0000-0000-00007E1C0000}"/>
    <cellStyle name="Normal 25" xfId="4569" xr:uid="{00000000-0005-0000-0000-00007F1C0000}"/>
    <cellStyle name="Normal 25 2" xfId="4570" xr:uid="{00000000-0005-0000-0000-0000801C0000}"/>
    <cellStyle name="Normal 25 3" xfId="4571" xr:uid="{00000000-0005-0000-0000-0000811C0000}"/>
    <cellStyle name="Normal 25 3 2" xfId="7932" xr:uid="{00000000-0005-0000-0000-0000821C0000}"/>
    <cellStyle name="Normal 26" xfId="4572" xr:uid="{00000000-0005-0000-0000-0000831C0000}"/>
    <cellStyle name="Normal 26 2" xfId="4573" xr:uid="{00000000-0005-0000-0000-0000841C0000}"/>
    <cellStyle name="Normal 26 3" xfId="4574" xr:uid="{00000000-0005-0000-0000-0000851C0000}"/>
    <cellStyle name="Normal 26 3 2" xfId="7933" xr:uid="{00000000-0005-0000-0000-0000861C0000}"/>
    <cellStyle name="Normal 27" xfId="4575" xr:uid="{00000000-0005-0000-0000-0000871C0000}"/>
    <cellStyle name="Normal 27 2" xfId="4576" xr:uid="{00000000-0005-0000-0000-0000881C0000}"/>
    <cellStyle name="Normal 27 3" xfId="4577" xr:uid="{00000000-0005-0000-0000-0000891C0000}"/>
    <cellStyle name="Normal 27 3 2" xfId="7934" xr:uid="{00000000-0005-0000-0000-00008A1C0000}"/>
    <cellStyle name="Normal 28" xfId="4578" xr:uid="{00000000-0005-0000-0000-00008B1C0000}"/>
    <cellStyle name="Normal 28 2" xfId="4579" xr:uid="{00000000-0005-0000-0000-00008C1C0000}"/>
    <cellStyle name="Normal 28 3" xfId="4580" xr:uid="{00000000-0005-0000-0000-00008D1C0000}"/>
    <cellStyle name="Normal 28 3 2" xfId="7935" xr:uid="{00000000-0005-0000-0000-00008E1C0000}"/>
    <cellStyle name="Normal 29" xfId="4581" xr:uid="{00000000-0005-0000-0000-00008F1C0000}"/>
    <cellStyle name="Normal 29 2" xfId="4582" xr:uid="{00000000-0005-0000-0000-0000901C0000}"/>
    <cellStyle name="Normal 29 3" xfId="4583" xr:uid="{00000000-0005-0000-0000-0000911C0000}"/>
    <cellStyle name="Normal 29 3 2" xfId="7936" xr:uid="{00000000-0005-0000-0000-0000921C0000}"/>
    <cellStyle name="Normal 3" xfId="10" xr:uid="{00000000-0005-0000-0000-0000931C0000}"/>
    <cellStyle name="Normal 3 10" xfId="4584" xr:uid="{00000000-0005-0000-0000-0000941C0000}"/>
    <cellStyle name="Normal 3 10 2" xfId="4585" xr:uid="{00000000-0005-0000-0000-0000951C0000}"/>
    <cellStyle name="Normal 3 10 3" xfId="6741" xr:uid="{00000000-0005-0000-0000-0000961C0000}"/>
    <cellStyle name="Normal 3 11" xfId="4586" xr:uid="{00000000-0005-0000-0000-0000971C0000}"/>
    <cellStyle name="Normal 3 11 2" xfId="4587" xr:uid="{00000000-0005-0000-0000-0000981C0000}"/>
    <cellStyle name="Normal 3 11 3" xfId="6742" xr:uid="{00000000-0005-0000-0000-0000991C0000}"/>
    <cellStyle name="Normal 3 12" xfId="4588" xr:uid="{00000000-0005-0000-0000-00009A1C0000}"/>
    <cellStyle name="Normal 3 12 2" xfId="4589" xr:uid="{00000000-0005-0000-0000-00009B1C0000}"/>
    <cellStyle name="Normal 3 12 3" xfId="6743" xr:uid="{00000000-0005-0000-0000-00009C1C0000}"/>
    <cellStyle name="Normal 3 13" xfId="4590" xr:uid="{00000000-0005-0000-0000-00009D1C0000}"/>
    <cellStyle name="Normal 3 13 2" xfId="4591" xr:uid="{00000000-0005-0000-0000-00009E1C0000}"/>
    <cellStyle name="Normal 3 13 3" xfId="6744" xr:uid="{00000000-0005-0000-0000-00009F1C0000}"/>
    <cellStyle name="Normal 3 14" xfId="4592" xr:uid="{00000000-0005-0000-0000-0000A01C0000}"/>
    <cellStyle name="Normal 3 14 2" xfId="4593" xr:uid="{00000000-0005-0000-0000-0000A11C0000}"/>
    <cellStyle name="Normal 3 14 3" xfId="6843" xr:uid="{00000000-0005-0000-0000-0000A21C0000}"/>
    <cellStyle name="Normal 3 15" xfId="4594" xr:uid="{00000000-0005-0000-0000-0000A31C0000}"/>
    <cellStyle name="Normal 3 15 2" xfId="4595" xr:uid="{00000000-0005-0000-0000-0000A41C0000}"/>
    <cellStyle name="Normal 3 15 3" xfId="6482" xr:uid="{00000000-0005-0000-0000-0000A51C0000}"/>
    <cellStyle name="Normal 3 16" xfId="4596" xr:uid="{00000000-0005-0000-0000-0000A61C0000}"/>
    <cellStyle name="Normal 3 17" xfId="4597" xr:uid="{00000000-0005-0000-0000-0000A71C0000}"/>
    <cellStyle name="Normal 3 18" xfId="4598" xr:uid="{00000000-0005-0000-0000-0000A81C0000}"/>
    <cellStyle name="Normal 3 19" xfId="4599" xr:uid="{00000000-0005-0000-0000-0000A91C0000}"/>
    <cellStyle name="Normal 3 19 2" xfId="4600" xr:uid="{00000000-0005-0000-0000-0000AA1C0000}"/>
    <cellStyle name="Normal 3 19 3" xfId="7142" xr:uid="{00000000-0005-0000-0000-0000AB1C0000}"/>
    <cellStyle name="Normal 3 2" xfId="4601" xr:uid="{00000000-0005-0000-0000-0000AC1C0000}"/>
    <cellStyle name="Normal 3 2 10" xfId="4602" xr:uid="{00000000-0005-0000-0000-0000AD1C0000}"/>
    <cellStyle name="Normal 3 2 10 2" xfId="4603" xr:uid="{00000000-0005-0000-0000-0000AE1C0000}"/>
    <cellStyle name="Normal 3 2 10 3" xfId="4604" xr:uid="{00000000-0005-0000-0000-0000AF1C0000}"/>
    <cellStyle name="Normal 3 2 11" xfId="4605" xr:uid="{00000000-0005-0000-0000-0000B01C0000}"/>
    <cellStyle name="Normal 3 2 11 2" xfId="4606" xr:uid="{00000000-0005-0000-0000-0000B11C0000}"/>
    <cellStyle name="Normal 3 2 11 3" xfId="4607" xr:uid="{00000000-0005-0000-0000-0000B21C0000}"/>
    <cellStyle name="Normal 3 2 12" xfId="4608" xr:uid="{00000000-0005-0000-0000-0000B31C0000}"/>
    <cellStyle name="Normal 3 2 12 2" xfId="4609" xr:uid="{00000000-0005-0000-0000-0000B41C0000}"/>
    <cellStyle name="Normal 3 2 12 3" xfId="4610" xr:uid="{00000000-0005-0000-0000-0000B51C0000}"/>
    <cellStyle name="Normal 3 2 13" xfId="4611" xr:uid="{00000000-0005-0000-0000-0000B61C0000}"/>
    <cellStyle name="Normal 3 2 13 2" xfId="4612" xr:uid="{00000000-0005-0000-0000-0000B71C0000}"/>
    <cellStyle name="Normal 3 2 13 3" xfId="4613" xr:uid="{00000000-0005-0000-0000-0000B81C0000}"/>
    <cellStyle name="Normal 3 2 14" xfId="4614" xr:uid="{00000000-0005-0000-0000-0000B91C0000}"/>
    <cellStyle name="Normal 3 2 14 2" xfId="4615" xr:uid="{00000000-0005-0000-0000-0000BA1C0000}"/>
    <cellStyle name="Normal 3 2 14 3" xfId="4616" xr:uid="{00000000-0005-0000-0000-0000BB1C0000}"/>
    <cellStyle name="Normal 3 2 15" xfId="4617" xr:uid="{00000000-0005-0000-0000-0000BC1C0000}"/>
    <cellStyle name="Normal 3 2 15 2" xfId="4618" xr:uid="{00000000-0005-0000-0000-0000BD1C0000}"/>
    <cellStyle name="Normal 3 2 15 3" xfId="4619" xr:uid="{00000000-0005-0000-0000-0000BE1C0000}"/>
    <cellStyle name="Normal 3 2 16" xfId="4620" xr:uid="{00000000-0005-0000-0000-0000BF1C0000}"/>
    <cellStyle name="Normal 3 2 16 2" xfId="4621" xr:uid="{00000000-0005-0000-0000-0000C01C0000}"/>
    <cellStyle name="Normal 3 2 16 3" xfId="4622" xr:uid="{00000000-0005-0000-0000-0000C11C0000}"/>
    <cellStyle name="Normal 3 2 17" xfId="4623" xr:uid="{00000000-0005-0000-0000-0000C21C0000}"/>
    <cellStyle name="Normal 3 2 17 2" xfId="4624" xr:uid="{00000000-0005-0000-0000-0000C31C0000}"/>
    <cellStyle name="Normal 3 2 17 3" xfId="4625" xr:uid="{00000000-0005-0000-0000-0000C41C0000}"/>
    <cellStyle name="Normal 3 2 18" xfId="4626" xr:uid="{00000000-0005-0000-0000-0000C51C0000}"/>
    <cellStyle name="Normal 3 2 18 2" xfId="4627" xr:uid="{00000000-0005-0000-0000-0000C61C0000}"/>
    <cellStyle name="Normal 3 2 18 3" xfId="4628" xr:uid="{00000000-0005-0000-0000-0000C71C0000}"/>
    <cellStyle name="Normal 3 2 19" xfId="4629" xr:uid="{00000000-0005-0000-0000-0000C81C0000}"/>
    <cellStyle name="Normal 3 2 19 2" xfId="4630" xr:uid="{00000000-0005-0000-0000-0000C91C0000}"/>
    <cellStyle name="Normal 3 2 19 3" xfId="4631" xr:uid="{00000000-0005-0000-0000-0000CA1C0000}"/>
    <cellStyle name="Normal 3 2 2" xfId="4632" xr:uid="{00000000-0005-0000-0000-0000CB1C0000}"/>
    <cellStyle name="Normal 3 2 2 10" xfId="4633" xr:uid="{00000000-0005-0000-0000-0000CC1C0000}"/>
    <cellStyle name="Normal 3 2 2 10 2" xfId="4634" xr:uid="{00000000-0005-0000-0000-0000CD1C0000}"/>
    <cellStyle name="Normal 3 2 2 10 3" xfId="7143" xr:uid="{00000000-0005-0000-0000-0000CE1C0000}"/>
    <cellStyle name="Normal 3 2 2 11" xfId="4635" xr:uid="{00000000-0005-0000-0000-0000CF1C0000}"/>
    <cellStyle name="Normal 3 2 2 11 2" xfId="4636" xr:uid="{00000000-0005-0000-0000-0000D01C0000}"/>
    <cellStyle name="Normal 3 2 2 11 3" xfId="7144" xr:uid="{00000000-0005-0000-0000-0000D11C0000}"/>
    <cellStyle name="Normal 3 2 2 12" xfId="4637" xr:uid="{00000000-0005-0000-0000-0000D21C0000}"/>
    <cellStyle name="Normal 3 2 2 12 2" xfId="4638" xr:uid="{00000000-0005-0000-0000-0000D31C0000}"/>
    <cellStyle name="Normal 3 2 2 12 3" xfId="7145" xr:uid="{00000000-0005-0000-0000-0000D41C0000}"/>
    <cellStyle name="Normal 3 2 2 13" xfId="4639" xr:uid="{00000000-0005-0000-0000-0000D51C0000}"/>
    <cellStyle name="Normal 3 2 2 13 2" xfId="4640" xr:uid="{00000000-0005-0000-0000-0000D61C0000}"/>
    <cellStyle name="Normal 3 2 2 13 3" xfId="7146" xr:uid="{00000000-0005-0000-0000-0000D71C0000}"/>
    <cellStyle name="Normal 3 2 2 14" xfId="4641" xr:uid="{00000000-0005-0000-0000-0000D81C0000}"/>
    <cellStyle name="Normal 3 2 2 14 2" xfId="4642" xr:uid="{00000000-0005-0000-0000-0000D91C0000}"/>
    <cellStyle name="Normal 3 2 2 14 3" xfId="7147" xr:uid="{00000000-0005-0000-0000-0000DA1C0000}"/>
    <cellStyle name="Normal 3 2 2 15" xfId="4643" xr:uid="{00000000-0005-0000-0000-0000DB1C0000}"/>
    <cellStyle name="Normal 3 2 2 15 2" xfId="4644" xr:uid="{00000000-0005-0000-0000-0000DC1C0000}"/>
    <cellStyle name="Normal 3 2 2 15 3" xfId="7148" xr:uid="{00000000-0005-0000-0000-0000DD1C0000}"/>
    <cellStyle name="Normal 3 2 2 16" xfId="4645" xr:uid="{00000000-0005-0000-0000-0000DE1C0000}"/>
    <cellStyle name="Normal 3 2 2 16 2" xfId="4646" xr:uid="{00000000-0005-0000-0000-0000DF1C0000}"/>
    <cellStyle name="Normal 3 2 2 16 3" xfId="7149" xr:uid="{00000000-0005-0000-0000-0000E01C0000}"/>
    <cellStyle name="Normal 3 2 2 17" xfId="4647" xr:uid="{00000000-0005-0000-0000-0000E11C0000}"/>
    <cellStyle name="Normal 3 2 2 18" xfId="4648" xr:uid="{00000000-0005-0000-0000-0000E21C0000}"/>
    <cellStyle name="Normal 3 2 2 2" xfId="4649" xr:uid="{00000000-0005-0000-0000-0000E31C0000}"/>
    <cellStyle name="Normal 3 2 2 2 10" xfId="4650" xr:uid="{00000000-0005-0000-0000-0000E41C0000}"/>
    <cellStyle name="Normal 3 2 2 2 10 2" xfId="4651" xr:uid="{00000000-0005-0000-0000-0000E51C0000}"/>
    <cellStyle name="Normal 3 2 2 2 10 3" xfId="4652" xr:uid="{00000000-0005-0000-0000-0000E61C0000}"/>
    <cellStyle name="Normal 3 2 2 2 11" xfId="4653" xr:uid="{00000000-0005-0000-0000-0000E71C0000}"/>
    <cellStyle name="Normal 3 2 2 2 11 2" xfId="4654" xr:uid="{00000000-0005-0000-0000-0000E81C0000}"/>
    <cellStyle name="Normal 3 2 2 2 11 3" xfId="4655" xr:uid="{00000000-0005-0000-0000-0000E91C0000}"/>
    <cellStyle name="Normal 3 2 2 2 12" xfId="4656" xr:uid="{00000000-0005-0000-0000-0000EA1C0000}"/>
    <cellStyle name="Normal 3 2 2 2 12 2" xfId="4657" xr:uid="{00000000-0005-0000-0000-0000EB1C0000}"/>
    <cellStyle name="Normal 3 2 2 2 12 3" xfId="4658" xr:uid="{00000000-0005-0000-0000-0000EC1C0000}"/>
    <cellStyle name="Normal 3 2 2 2 13" xfId="4659" xr:uid="{00000000-0005-0000-0000-0000ED1C0000}"/>
    <cellStyle name="Normal 3 2 2 2 13 2" xfId="4660" xr:uid="{00000000-0005-0000-0000-0000EE1C0000}"/>
    <cellStyle name="Normal 3 2 2 2 13 3" xfId="4661" xr:uid="{00000000-0005-0000-0000-0000EF1C0000}"/>
    <cellStyle name="Normal 3 2 2 2 14" xfId="4662" xr:uid="{00000000-0005-0000-0000-0000F01C0000}"/>
    <cellStyle name="Normal 3 2 2 2 14 2" xfId="4663" xr:uid="{00000000-0005-0000-0000-0000F11C0000}"/>
    <cellStyle name="Normal 3 2 2 2 14 3" xfId="4664" xr:uid="{00000000-0005-0000-0000-0000F21C0000}"/>
    <cellStyle name="Normal 3 2 2 2 15" xfId="4665" xr:uid="{00000000-0005-0000-0000-0000F31C0000}"/>
    <cellStyle name="Normal 3 2 2 2 15 2" xfId="4666" xr:uid="{00000000-0005-0000-0000-0000F41C0000}"/>
    <cellStyle name="Normal 3 2 2 2 15 3" xfId="4667" xr:uid="{00000000-0005-0000-0000-0000F51C0000}"/>
    <cellStyle name="Normal 3 2 2 2 2" xfId="4668" xr:uid="{00000000-0005-0000-0000-0000F61C0000}"/>
    <cellStyle name="Normal 3 2 2 2 2 10" xfId="4669" xr:uid="{00000000-0005-0000-0000-0000F71C0000}"/>
    <cellStyle name="Normal 3 2 2 2 2 10 2" xfId="4670" xr:uid="{00000000-0005-0000-0000-0000F81C0000}"/>
    <cellStyle name="Normal 3 2 2 2 2 10 3" xfId="7150" xr:uid="{00000000-0005-0000-0000-0000F91C0000}"/>
    <cellStyle name="Normal 3 2 2 2 2 11" xfId="4671" xr:uid="{00000000-0005-0000-0000-0000FA1C0000}"/>
    <cellStyle name="Normal 3 2 2 2 2 11 2" xfId="4672" xr:uid="{00000000-0005-0000-0000-0000FB1C0000}"/>
    <cellStyle name="Normal 3 2 2 2 2 11 3" xfId="7151" xr:uid="{00000000-0005-0000-0000-0000FC1C0000}"/>
    <cellStyle name="Normal 3 2 2 2 2 12" xfId="4673" xr:uid="{00000000-0005-0000-0000-0000FD1C0000}"/>
    <cellStyle name="Normal 3 2 2 2 2 12 2" xfId="4674" xr:uid="{00000000-0005-0000-0000-0000FE1C0000}"/>
    <cellStyle name="Normal 3 2 2 2 2 12 3" xfId="7152" xr:uid="{00000000-0005-0000-0000-0000FF1C0000}"/>
    <cellStyle name="Normal 3 2 2 2 2 13" xfId="4675" xr:uid="{00000000-0005-0000-0000-0000001D0000}"/>
    <cellStyle name="Normal 3 2 2 2 2 13 2" xfId="4676" xr:uid="{00000000-0005-0000-0000-0000011D0000}"/>
    <cellStyle name="Normal 3 2 2 2 2 13 3" xfId="7153" xr:uid="{00000000-0005-0000-0000-0000021D0000}"/>
    <cellStyle name="Normal 3 2 2 2 2 14" xfId="4677" xr:uid="{00000000-0005-0000-0000-0000031D0000}"/>
    <cellStyle name="Normal 3 2 2 2 2 14 2" xfId="4678" xr:uid="{00000000-0005-0000-0000-0000041D0000}"/>
    <cellStyle name="Normal 3 2 2 2 2 14 3" xfId="7154" xr:uid="{00000000-0005-0000-0000-0000051D0000}"/>
    <cellStyle name="Normal 3 2 2 2 2 15" xfId="4679" xr:uid="{00000000-0005-0000-0000-0000061D0000}"/>
    <cellStyle name="Normal 3 2 2 2 2 15 2" xfId="4680" xr:uid="{00000000-0005-0000-0000-0000071D0000}"/>
    <cellStyle name="Normal 3 2 2 2 2 15 3" xfId="7155" xr:uid="{00000000-0005-0000-0000-0000081D0000}"/>
    <cellStyle name="Normal 3 2 2 2 2 16" xfId="4681" xr:uid="{00000000-0005-0000-0000-0000091D0000}"/>
    <cellStyle name="Normal 3 2 2 2 2 17" xfId="4682" xr:uid="{00000000-0005-0000-0000-00000A1D0000}"/>
    <cellStyle name="Normal 3 2 2 2 2 2" xfId="4683" xr:uid="{00000000-0005-0000-0000-00000B1D0000}"/>
    <cellStyle name="Normal 3 2 2 2 2 2 2" xfId="4684" xr:uid="{00000000-0005-0000-0000-00000C1D0000}"/>
    <cellStyle name="Normal 3 2 2 2 2 2 3" xfId="7156" xr:uid="{00000000-0005-0000-0000-00000D1D0000}"/>
    <cellStyle name="Normal 3 2 2 2 2 3" xfId="4685" xr:uid="{00000000-0005-0000-0000-00000E1D0000}"/>
    <cellStyle name="Normal 3 2 2 2 2 3 2" xfId="4686" xr:uid="{00000000-0005-0000-0000-00000F1D0000}"/>
    <cellStyle name="Normal 3 2 2 2 2 3 3" xfId="7157" xr:uid="{00000000-0005-0000-0000-0000101D0000}"/>
    <cellStyle name="Normal 3 2 2 2 2 4" xfId="4687" xr:uid="{00000000-0005-0000-0000-0000111D0000}"/>
    <cellStyle name="Normal 3 2 2 2 2 4 2" xfId="4688" xr:uid="{00000000-0005-0000-0000-0000121D0000}"/>
    <cellStyle name="Normal 3 2 2 2 2 4 3" xfId="7158" xr:uid="{00000000-0005-0000-0000-0000131D0000}"/>
    <cellStyle name="Normal 3 2 2 2 2 5" xfId="4689" xr:uid="{00000000-0005-0000-0000-0000141D0000}"/>
    <cellStyle name="Normal 3 2 2 2 2 5 2" xfId="4690" xr:uid="{00000000-0005-0000-0000-0000151D0000}"/>
    <cellStyle name="Normal 3 2 2 2 2 5 3" xfId="7159" xr:uid="{00000000-0005-0000-0000-0000161D0000}"/>
    <cellStyle name="Normal 3 2 2 2 2 6" xfId="4691" xr:uid="{00000000-0005-0000-0000-0000171D0000}"/>
    <cellStyle name="Normal 3 2 2 2 2 6 2" xfId="4692" xr:uid="{00000000-0005-0000-0000-0000181D0000}"/>
    <cellStyle name="Normal 3 2 2 2 2 6 3" xfId="7160" xr:uid="{00000000-0005-0000-0000-0000191D0000}"/>
    <cellStyle name="Normal 3 2 2 2 2 7" xfId="4693" xr:uid="{00000000-0005-0000-0000-00001A1D0000}"/>
    <cellStyle name="Normal 3 2 2 2 2 7 2" xfId="4694" xr:uid="{00000000-0005-0000-0000-00001B1D0000}"/>
    <cellStyle name="Normal 3 2 2 2 2 7 3" xfId="7161" xr:uid="{00000000-0005-0000-0000-00001C1D0000}"/>
    <cellStyle name="Normal 3 2 2 2 2 8" xfId="4695" xr:uid="{00000000-0005-0000-0000-00001D1D0000}"/>
    <cellStyle name="Normal 3 2 2 2 2 8 2" xfId="4696" xr:uid="{00000000-0005-0000-0000-00001E1D0000}"/>
    <cellStyle name="Normal 3 2 2 2 2 8 3" xfId="7162" xr:uid="{00000000-0005-0000-0000-00001F1D0000}"/>
    <cellStyle name="Normal 3 2 2 2 2 9" xfId="4697" xr:uid="{00000000-0005-0000-0000-0000201D0000}"/>
    <cellStyle name="Normal 3 2 2 2 2 9 2" xfId="4698" xr:uid="{00000000-0005-0000-0000-0000211D0000}"/>
    <cellStyle name="Normal 3 2 2 2 2 9 3" xfId="7163" xr:uid="{00000000-0005-0000-0000-0000221D0000}"/>
    <cellStyle name="Normal 3 2 2 2 3" xfId="4699" xr:uid="{00000000-0005-0000-0000-0000231D0000}"/>
    <cellStyle name="Normal 3 2 2 2 3 2" xfId="4700" xr:uid="{00000000-0005-0000-0000-0000241D0000}"/>
    <cellStyle name="Normal 3 2 2 2 3 3" xfId="4701" xr:uid="{00000000-0005-0000-0000-0000251D0000}"/>
    <cellStyle name="Normal 3 2 2 2 4" xfId="4702" xr:uid="{00000000-0005-0000-0000-0000261D0000}"/>
    <cellStyle name="Normal 3 2 2 2 4 2" xfId="4703" xr:uid="{00000000-0005-0000-0000-0000271D0000}"/>
    <cellStyle name="Normal 3 2 2 2 4 3" xfId="4704" xr:uid="{00000000-0005-0000-0000-0000281D0000}"/>
    <cellStyle name="Normal 3 2 2 2 5" xfId="4705" xr:uid="{00000000-0005-0000-0000-0000291D0000}"/>
    <cellStyle name="Normal 3 2 2 2 5 2" xfId="4706" xr:uid="{00000000-0005-0000-0000-00002A1D0000}"/>
    <cellStyle name="Normal 3 2 2 2 5 3" xfId="4707" xr:uid="{00000000-0005-0000-0000-00002B1D0000}"/>
    <cellStyle name="Normal 3 2 2 2 6" xfId="4708" xr:uid="{00000000-0005-0000-0000-00002C1D0000}"/>
    <cellStyle name="Normal 3 2 2 2 6 2" xfId="4709" xr:uid="{00000000-0005-0000-0000-00002D1D0000}"/>
    <cellStyle name="Normal 3 2 2 2 6 3" xfId="4710" xr:uid="{00000000-0005-0000-0000-00002E1D0000}"/>
    <cellStyle name="Normal 3 2 2 2 7" xfId="4711" xr:uid="{00000000-0005-0000-0000-00002F1D0000}"/>
    <cellStyle name="Normal 3 2 2 2 7 2" xfId="4712" xr:uid="{00000000-0005-0000-0000-0000301D0000}"/>
    <cellStyle name="Normal 3 2 2 2 7 3" xfId="4713" xr:uid="{00000000-0005-0000-0000-0000311D0000}"/>
    <cellStyle name="Normal 3 2 2 2 8" xfId="4714" xr:uid="{00000000-0005-0000-0000-0000321D0000}"/>
    <cellStyle name="Normal 3 2 2 2 8 2" xfId="4715" xr:uid="{00000000-0005-0000-0000-0000331D0000}"/>
    <cellStyle name="Normal 3 2 2 2 8 3" xfId="4716" xr:uid="{00000000-0005-0000-0000-0000341D0000}"/>
    <cellStyle name="Normal 3 2 2 2 9" xfId="4717" xr:uid="{00000000-0005-0000-0000-0000351D0000}"/>
    <cellStyle name="Normal 3 2 2 2 9 2" xfId="4718" xr:uid="{00000000-0005-0000-0000-0000361D0000}"/>
    <cellStyle name="Normal 3 2 2 2 9 3" xfId="4719" xr:uid="{00000000-0005-0000-0000-0000371D0000}"/>
    <cellStyle name="Normal 3 2 2 3" xfId="4720" xr:uid="{00000000-0005-0000-0000-0000381D0000}"/>
    <cellStyle name="Normal 3 2 2 4" xfId="4721" xr:uid="{00000000-0005-0000-0000-0000391D0000}"/>
    <cellStyle name="Normal 3 2 2 5" xfId="4722" xr:uid="{00000000-0005-0000-0000-00003A1D0000}"/>
    <cellStyle name="Normal 3 2 2 6" xfId="4723" xr:uid="{00000000-0005-0000-0000-00003B1D0000}"/>
    <cellStyle name="Normal 3 2 2 7" xfId="4724" xr:uid="{00000000-0005-0000-0000-00003C1D0000}"/>
    <cellStyle name="Normal 3 2 2 8" xfId="4725" xr:uid="{00000000-0005-0000-0000-00003D1D0000}"/>
    <cellStyle name="Normal 3 2 2 9" xfId="4726" xr:uid="{00000000-0005-0000-0000-00003E1D0000}"/>
    <cellStyle name="Normal 3 2 20" xfId="4727" xr:uid="{00000000-0005-0000-0000-00003F1D0000}"/>
    <cellStyle name="Normal 3 2 20 2" xfId="4728" xr:uid="{00000000-0005-0000-0000-0000401D0000}"/>
    <cellStyle name="Normal 3 2 20 3" xfId="4729" xr:uid="{00000000-0005-0000-0000-0000411D0000}"/>
    <cellStyle name="Normal 3 2 21" xfId="4730" xr:uid="{00000000-0005-0000-0000-0000421D0000}"/>
    <cellStyle name="Normal 3 2 21 2" xfId="4731" xr:uid="{00000000-0005-0000-0000-0000431D0000}"/>
    <cellStyle name="Normal 3 2 21 3" xfId="4732" xr:uid="{00000000-0005-0000-0000-0000441D0000}"/>
    <cellStyle name="Normal 3 2 22" xfId="4733" xr:uid="{00000000-0005-0000-0000-0000451D0000}"/>
    <cellStyle name="Normal 3 2 22 2" xfId="4734" xr:uid="{00000000-0005-0000-0000-0000461D0000}"/>
    <cellStyle name="Normal 3 2 22 3" xfId="4735" xr:uid="{00000000-0005-0000-0000-0000471D0000}"/>
    <cellStyle name="Normal 3 2 23" xfId="4736" xr:uid="{00000000-0005-0000-0000-0000481D0000}"/>
    <cellStyle name="Normal 3 2 23 2" xfId="4737" xr:uid="{00000000-0005-0000-0000-0000491D0000}"/>
    <cellStyle name="Normal 3 2 23 3" xfId="4738" xr:uid="{00000000-0005-0000-0000-00004A1D0000}"/>
    <cellStyle name="Normal 3 2 24" xfId="4739" xr:uid="{00000000-0005-0000-0000-00004B1D0000}"/>
    <cellStyle name="Normal 3 2 25" xfId="4740" xr:uid="{00000000-0005-0000-0000-00004C1D0000}"/>
    <cellStyle name="Normal 3 2 26" xfId="4741" xr:uid="{00000000-0005-0000-0000-00004D1D0000}"/>
    <cellStyle name="Normal 3 2 27" xfId="4742" xr:uid="{00000000-0005-0000-0000-00004E1D0000}"/>
    <cellStyle name="Normal 3 2 28" xfId="4743" xr:uid="{00000000-0005-0000-0000-00004F1D0000}"/>
    <cellStyle name="Normal 3 2 29" xfId="4744" xr:uid="{00000000-0005-0000-0000-0000501D0000}"/>
    <cellStyle name="Normal 3 2 3" xfId="4745" xr:uid="{00000000-0005-0000-0000-0000511D0000}"/>
    <cellStyle name="Normal 3 2 3 10" xfId="4746" xr:uid="{00000000-0005-0000-0000-0000521D0000}"/>
    <cellStyle name="Normal 3 2 3 10 2" xfId="4747" xr:uid="{00000000-0005-0000-0000-0000531D0000}"/>
    <cellStyle name="Normal 3 2 3 10 3" xfId="7164" xr:uid="{00000000-0005-0000-0000-0000541D0000}"/>
    <cellStyle name="Normal 3 2 3 11" xfId="4748" xr:uid="{00000000-0005-0000-0000-0000551D0000}"/>
    <cellStyle name="Normal 3 2 3 11 2" xfId="4749" xr:uid="{00000000-0005-0000-0000-0000561D0000}"/>
    <cellStyle name="Normal 3 2 3 11 3" xfId="7165" xr:uid="{00000000-0005-0000-0000-0000571D0000}"/>
    <cellStyle name="Normal 3 2 3 12" xfId="4750" xr:uid="{00000000-0005-0000-0000-0000581D0000}"/>
    <cellStyle name="Normal 3 2 3 12 2" xfId="4751" xr:uid="{00000000-0005-0000-0000-0000591D0000}"/>
    <cellStyle name="Normal 3 2 3 12 3" xfId="7166" xr:uid="{00000000-0005-0000-0000-00005A1D0000}"/>
    <cellStyle name="Normal 3 2 3 13" xfId="4752" xr:uid="{00000000-0005-0000-0000-00005B1D0000}"/>
    <cellStyle name="Normal 3 2 3 13 2" xfId="4753" xr:uid="{00000000-0005-0000-0000-00005C1D0000}"/>
    <cellStyle name="Normal 3 2 3 13 3" xfId="7167" xr:uid="{00000000-0005-0000-0000-00005D1D0000}"/>
    <cellStyle name="Normal 3 2 3 14" xfId="4754" xr:uid="{00000000-0005-0000-0000-00005E1D0000}"/>
    <cellStyle name="Normal 3 2 3 14 2" xfId="4755" xr:uid="{00000000-0005-0000-0000-00005F1D0000}"/>
    <cellStyle name="Normal 3 2 3 14 3" xfId="7168" xr:uid="{00000000-0005-0000-0000-0000601D0000}"/>
    <cellStyle name="Normal 3 2 3 15" xfId="4756" xr:uid="{00000000-0005-0000-0000-0000611D0000}"/>
    <cellStyle name="Normal 3 2 3 15 2" xfId="4757" xr:uid="{00000000-0005-0000-0000-0000621D0000}"/>
    <cellStyle name="Normal 3 2 3 15 3" xfId="7169" xr:uid="{00000000-0005-0000-0000-0000631D0000}"/>
    <cellStyle name="Normal 3 2 3 16" xfId="4758" xr:uid="{00000000-0005-0000-0000-0000641D0000}"/>
    <cellStyle name="Normal 3 2 3 17" xfId="4759" xr:uid="{00000000-0005-0000-0000-0000651D0000}"/>
    <cellStyle name="Normal 3 2 3 2" xfId="4760" xr:uid="{00000000-0005-0000-0000-0000661D0000}"/>
    <cellStyle name="Normal 3 2 3 3" xfId="4761" xr:uid="{00000000-0005-0000-0000-0000671D0000}"/>
    <cellStyle name="Normal 3 2 3 4" xfId="4762" xr:uid="{00000000-0005-0000-0000-0000681D0000}"/>
    <cellStyle name="Normal 3 2 3 5" xfId="4763" xr:uid="{00000000-0005-0000-0000-0000691D0000}"/>
    <cellStyle name="Normal 3 2 3 6" xfId="4764" xr:uid="{00000000-0005-0000-0000-00006A1D0000}"/>
    <cellStyle name="Normal 3 2 3 7" xfId="4765" xr:uid="{00000000-0005-0000-0000-00006B1D0000}"/>
    <cellStyle name="Normal 3 2 3 8" xfId="4766" xr:uid="{00000000-0005-0000-0000-00006C1D0000}"/>
    <cellStyle name="Normal 3 2 3 9" xfId="4767" xr:uid="{00000000-0005-0000-0000-00006D1D0000}"/>
    <cellStyle name="Normal 3 2 30" xfId="4768" xr:uid="{00000000-0005-0000-0000-00006E1D0000}"/>
    <cellStyle name="Normal 3 2 4" xfId="4769" xr:uid="{00000000-0005-0000-0000-00006F1D0000}"/>
    <cellStyle name="Normal 3 2 4 2" xfId="4770" xr:uid="{00000000-0005-0000-0000-0000701D0000}"/>
    <cellStyle name="Normal 3 2 4 2 2" xfId="4771" xr:uid="{00000000-0005-0000-0000-0000711D0000}"/>
    <cellStyle name="Normal 3 2 4 2 3" xfId="4772" xr:uid="{00000000-0005-0000-0000-0000721D0000}"/>
    <cellStyle name="Normal 3 2 4 2 4" xfId="4773" xr:uid="{00000000-0005-0000-0000-0000731D0000}"/>
    <cellStyle name="Normal 3 2 4 2 5" xfId="4774" xr:uid="{00000000-0005-0000-0000-0000741D0000}"/>
    <cellStyle name="Normal 3 2 4 3" xfId="4775" xr:uid="{00000000-0005-0000-0000-0000751D0000}"/>
    <cellStyle name="Normal 3 2 4 3 2" xfId="4776" xr:uid="{00000000-0005-0000-0000-0000761D0000}"/>
    <cellStyle name="Normal 3 2 4 3 3" xfId="4777" xr:uid="{00000000-0005-0000-0000-0000771D0000}"/>
    <cellStyle name="Normal 3 2 4 3 4" xfId="4778" xr:uid="{00000000-0005-0000-0000-0000781D0000}"/>
    <cellStyle name="Normal 3 2 4 3 5" xfId="4779" xr:uid="{00000000-0005-0000-0000-0000791D0000}"/>
    <cellStyle name="Normal 3 2 4 4" xfId="4780" xr:uid="{00000000-0005-0000-0000-00007A1D0000}"/>
    <cellStyle name="Normal 3 2 4 5" xfId="4781" xr:uid="{00000000-0005-0000-0000-00007B1D0000}"/>
    <cellStyle name="Normal 3 2 4 6" xfId="4782" xr:uid="{00000000-0005-0000-0000-00007C1D0000}"/>
    <cellStyle name="Normal 3 2 4 7" xfId="4783" xr:uid="{00000000-0005-0000-0000-00007D1D0000}"/>
    <cellStyle name="Normal 3 2 5" xfId="4784" xr:uid="{00000000-0005-0000-0000-00007E1D0000}"/>
    <cellStyle name="Normal 3 2 5 2" xfId="4785" xr:uid="{00000000-0005-0000-0000-00007F1D0000}"/>
    <cellStyle name="Normal 3 2 5 3" xfId="4786" xr:uid="{00000000-0005-0000-0000-0000801D0000}"/>
    <cellStyle name="Normal 3 2 5 4" xfId="4787" xr:uid="{00000000-0005-0000-0000-0000811D0000}"/>
    <cellStyle name="Normal 3 2 5 5" xfId="4788" xr:uid="{00000000-0005-0000-0000-0000821D0000}"/>
    <cellStyle name="Normal 3 2 5 6" xfId="4789" xr:uid="{00000000-0005-0000-0000-0000831D0000}"/>
    <cellStyle name="Normal 3 2 5 7" xfId="4790" xr:uid="{00000000-0005-0000-0000-0000841D0000}"/>
    <cellStyle name="Normal 3 2 5 8" xfId="4791" xr:uid="{00000000-0005-0000-0000-0000851D0000}"/>
    <cellStyle name="Normal 3 2 5 9" xfId="4792" xr:uid="{00000000-0005-0000-0000-0000861D0000}"/>
    <cellStyle name="Normal 3 2 6" xfId="4793" xr:uid="{00000000-0005-0000-0000-0000871D0000}"/>
    <cellStyle name="Normal 3 2 6 2" xfId="4794" xr:uid="{00000000-0005-0000-0000-0000881D0000}"/>
    <cellStyle name="Normal 3 2 6 3" xfId="4795" xr:uid="{00000000-0005-0000-0000-0000891D0000}"/>
    <cellStyle name="Normal 3 2 6 4" xfId="4796" xr:uid="{00000000-0005-0000-0000-00008A1D0000}"/>
    <cellStyle name="Normal 3 2 6 5" xfId="4797" xr:uid="{00000000-0005-0000-0000-00008B1D0000}"/>
    <cellStyle name="Normal 3 2 6 6" xfId="4798" xr:uid="{00000000-0005-0000-0000-00008C1D0000}"/>
    <cellStyle name="Normal 3 2 6 7" xfId="4799" xr:uid="{00000000-0005-0000-0000-00008D1D0000}"/>
    <cellStyle name="Normal 3 2 6 8" xfId="4800" xr:uid="{00000000-0005-0000-0000-00008E1D0000}"/>
    <cellStyle name="Normal 3 2 6 9" xfId="4801" xr:uid="{00000000-0005-0000-0000-00008F1D0000}"/>
    <cellStyle name="Normal 3 2 7" xfId="4802" xr:uid="{00000000-0005-0000-0000-0000901D0000}"/>
    <cellStyle name="Normal 3 2 7 2" xfId="4803" xr:uid="{00000000-0005-0000-0000-0000911D0000}"/>
    <cellStyle name="Normal 3 2 7 3" xfId="4804" xr:uid="{00000000-0005-0000-0000-0000921D0000}"/>
    <cellStyle name="Normal 3 2 7 4" xfId="4805" xr:uid="{00000000-0005-0000-0000-0000931D0000}"/>
    <cellStyle name="Normal 3 2 7 5" xfId="4806" xr:uid="{00000000-0005-0000-0000-0000941D0000}"/>
    <cellStyle name="Normal 3 2 7 6" xfId="4807" xr:uid="{00000000-0005-0000-0000-0000951D0000}"/>
    <cellStyle name="Normal 3 2 7 7" xfId="4808" xr:uid="{00000000-0005-0000-0000-0000961D0000}"/>
    <cellStyle name="Normal 3 2 7 8" xfId="4809" xr:uid="{00000000-0005-0000-0000-0000971D0000}"/>
    <cellStyle name="Normal 3 2 7 9" xfId="4810" xr:uid="{00000000-0005-0000-0000-0000981D0000}"/>
    <cellStyle name="Normal 3 2 8" xfId="4811" xr:uid="{00000000-0005-0000-0000-0000991D0000}"/>
    <cellStyle name="Normal 3 2 8 10" xfId="4812" xr:uid="{00000000-0005-0000-0000-00009A1D0000}"/>
    <cellStyle name="Normal 3 2 8 2" xfId="4813" xr:uid="{00000000-0005-0000-0000-00009B1D0000}"/>
    <cellStyle name="Normal 3 2 8 3" xfId="4814" xr:uid="{00000000-0005-0000-0000-00009C1D0000}"/>
    <cellStyle name="Normal 3 2 8 4" xfId="4815" xr:uid="{00000000-0005-0000-0000-00009D1D0000}"/>
    <cellStyle name="Normal 3 2 8 5" xfId="4816" xr:uid="{00000000-0005-0000-0000-00009E1D0000}"/>
    <cellStyle name="Normal 3 2 8 6" xfId="4817" xr:uid="{00000000-0005-0000-0000-00009F1D0000}"/>
    <cellStyle name="Normal 3 2 8 7" xfId="4818" xr:uid="{00000000-0005-0000-0000-0000A01D0000}"/>
    <cellStyle name="Normal 3 2 8 8" xfId="4819" xr:uid="{00000000-0005-0000-0000-0000A11D0000}"/>
    <cellStyle name="Normal 3 2 8 9" xfId="4820" xr:uid="{00000000-0005-0000-0000-0000A21D0000}"/>
    <cellStyle name="Normal 3 2 9" xfId="4821" xr:uid="{00000000-0005-0000-0000-0000A31D0000}"/>
    <cellStyle name="Normal 3 2 9 2" xfId="4822" xr:uid="{00000000-0005-0000-0000-0000A41D0000}"/>
    <cellStyle name="Normal 3 2 9 3" xfId="4823" xr:uid="{00000000-0005-0000-0000-0000A51D0000}"/>
    <cellStyle name="Normal 3 2_Budget incorporated 2011-2012 last101011" xfId="4824" xr:uid="{00000000-0005-0000-0000-0000A61D0000}"/>
    <cellStyle name="Normal 3 20" xfId="4825" xr:uid="{00000000-0005-0000-0000-0000A71D0000}"/>
    <cellStyle name="Normal 3 20 2" xfId="4826" xr:uid="{00000000-0005-0000-0000-0000A81D0000}"/>
    <cellStyle name="Normal 3 20 3" xfId="7170" xr:uid="{00000000-0005-0000-0000-0000A91D0000}"/>
    <cellStyle name="Normal 3 21" xfId="4827" xr:uid="{00000000-0005-0000-0000-0000AA1D0000}"/>
    <cellStyle name="Normal 3 21 2" xfId="4828" xr:uid="{00000000-0005-0000-0000-0000AB1D0000}"/>
    <cellStyle name="Normal 3 21 3" xfId="7171" xr:uid="{00000000-0005-0000-0000-0000AC1D0000}"/>
    <cellStyle name="Normal 3 22" xfId="4829" xr:uid="{00000000-0005-0000-0000-0000AD1D0000}"/>
    <cellStyle name="Normal 3 23" xfId="6387" xr:uid="{00000000-0005-0000-0000-0000AE1D0000}"/>
    <cellStyle name="Normal 3 3" xfId="4830" xr:uid="{00000000-0005-0000-0000-0000AF1D0000}"/>
    <cellStyle name="Normal 3 3 2" xfId="4831" xr:uid="{00000000-0005-0000-0000-0000B01D0000}"/>
    <cellStyle name="Normal 3 3 2 2" xfId="7302" xr:uid="{00000000-0005-0000-0000-0000B11D0000}"/>
    <cellStyle name="Normal 3 3 3" xfId="6431" xr:uid="{00000000-0005-0000-0000-0000B21D0000}"/>
    <cellStyle name="Normal 3 4" xfId="4832" xr:uid="{00000000-0005-0000-0000-0000B31D0000}"/>
    <cellStyle name="Normal 3 4 2" xfId="4833" xr:uid="{00000000-0005-0000-0000-0000B41D0000}"/>
    <cellStyle name="Normal 3 4 2 2" xfId="7303" xr:uid="{00000000-0005-0000-0000-0000B51D0000}"/>
    <cellStyle name="Normal 3 4 3" xfId="6432" xr:uid="{00000000-0005-0000-0000-0000B61D0000}"/>
    <cellStyle name="Normal 3 5" xfId="4834" xr:uid="{00000000-0005-0000-0000-0000B71D0000}"/>
    <cellStyle name="Normal 3 5 2" xfId="4835" xr:uid="{00000000-0005-0000-0000-0000B81D0000}"/>
    <cellStyle name="Normal 3 5 3" xfId="6460" xr:uid="{00000000-0005-0000-0000-0000B91D0000}"/>
    <cellStyle name="Normal 3 6" xfId="4836" xr:uid="{00000000-0005-0000-0000-0000BA1D0000}"/>
    <cellStyle name="Normal 3 6 2" xfId="4837" xr:uid="{00000000-0005-0000-0000-0000BB1D0000}"/>
    <cellStyle name="Normal 3 6 3" xfId="6740" xr:uid="{00000000-0005-0000-0000-0000BC1D0000}"/>
    <cellStyle name="Normal 3 7" xfId="4838" xr:uid="{00000000-0005-0000-0000-0000BD1D0000}"/>
    <cellStyle name="Normal 3 7 2" xfId="4839" xr:uid="{00000000-0005-0000-0000-0000BE1D0000}"/>
    <cellStyle name="Normal 3 7 3" xfId="6745" xr:uid="{00000000-0005-0000-0000-0000BF1D0000}"/>
    <cellStyle name="Normal 3 8" xfId="4840" xr:uid="{00000000-0005-0000-0000-0000C01D0000}"/>
    <cellStyle name="Normal 3 8 2" xfId="4841" xr:uid="{00000000-0005-0000-0000-0000C11D0000}"/>
    <cellStyle name="Normal 3 8 3" xfId="6746" xr:uid="{00000000-0005-0000-0000-0000C21D0000}"/>
    <cellStyle name="Normal 3 9" xfId="4842" xr:uid="{00000000-0005-0000-0000-0000C31D0000}"/>
    <cellStyle name="Normal 3 9 2" xfId="4843" xr:uid="{00000000-0005-0000-0000-0000C41D0000}"/>
    <cellStyle name="Normal 3 9 3" xfId="6747" xr:uid="{00000000-0005-0000-0000-0000C51D0000}"/>
    <cellStyle name="Normal 3_new budget_25.05.11" xfId="4844" xr:uid="{00000000-0005-0000-0000-0000C61D0000}"/>
    <cellStyle name="Normal 30" xfId="4845" xr:uid="{00000000-0005-0000-0000-0000C71D0000}"/>
    <cellStyle name="Normal 30 2" xfId="4846" xr:uid="{00000000-0005-0000-0000-0000C81D0000}"/>
    <cellStyle name="Normal 30 3" xfId="4847" xr:uid="{00000000-0005-0000-0000-0000C91D0000}"/>
    <cellStyle name="Normal 30 3 2" xfId="7937" xr:uid="{00000000-0005-0000-0000-0000CA1D0000}"/>
    <cellStyle name="Normal 31" xfId="4848" xr:uid="{00000000-0005-0000-0000-0000CB1D0000}"/>
    <cellStyle name="Normal 31 2" xfId="4849" xr:uid="{00000000-0005-0000-0000-0000CC1D0000}"/>
    <cellStyle name="Normal 31 3" xfId="4850" xr:uid="{00000000-0005-0000-0000-0000CD1D0000}"/>
    <cellStyle name="Normal 31 3 2" xfId="7938" xr:uid="{00000000-0005-0000-0000-0000CE1D0000}"/>
    <cellStyle name="Normal 32" xfId="4851" xr:uid="{00000000-0005-0000-0000-0000CF1D0000}"/>
    <cellStyle name="Normal 33" xfId="6130" xr:uid="{00000000-0005-0000-0000-0000D01D0000}"/>
    <cellStyle name="Normal 33 2" xfId="6316" xr:uid="{00000000-0005-0000-0000-0000D11D0000}"/>
    <cellStyle name="Normal 34" xfId="6317" xr:uid="{00000000-0005-0000-0000-0000D21D0000}"/>
    <cellStyle name="Normal 35" xfId="6318" xr:uid="{00000000-0005-0000-0000-0000D31D0000}"/>
    <cellStyle name="Normal 35 2" xfId="6319" xr:uid="{00000000-0005-0000-0000-0000D41D0000}"/>
    <cellStyle name="Normal 36" xfId="4852" xr:uid="{00000000-0005-0000-0000-0000D51D0000}"/>
    <cellStyle name="Normal 36 2" xfId="4853" xr:uid="{00000000-0005-0000-0000-0000D61D0000}"/>
    <cellStyle name="Normal 36 3" xfId="4854" xr:uid="{00000000-0005-0000-0000-0000D71D0000}"/>
    <cellStyle name="Normal 36 3 2" xfId="7939" xr:uid="{00000000-0005-0000-0000-0000D81D0000}"/>
    <cellStyle name="Normal 37" xfId="4855" xr:uid="{00000000-0005-0000-0000-0000D91D0000}"/>
    <cellStyle name="Normal 37 2" xfId="4856" xr:uid="{00000000-0005-0000-0000-0000DA1D0000}"/>
    <cellStyle name="Normal 37 3" xfId="4857" xr:uid="{00000000-0005-0000-0000-0000DB1D0000}"/>
    <cellStyle name="Normal 37 3 2" xfId="7940" xr:uid="{00000000-0005-0000-0000-0000DC1D0000}"/>
    <cellStyle name="Normal 38" xfId="6320" xr:uid="{00000000-0005-0000-0000-0000DD1D0000}"/>
    <cellStyle name="Normal 39" xfId="8088" xr:uid="{00000000-0005-0000-0000-0000DE1D0000}"/>
    <cellStyle name="Normal 4" xfId="4858" xr:uid="{00000000-0005-0000-0000-0000DF1D0000}"/>
    <cellStyle name="Normal 4 10" xfId="4859" xr:uid="{00000000-0005-0000-0000-0000E01D0000}"/>
    <cellStyle name="Normal 4 10 2" xfId="4860" xr:uid="{00000000-0005-0000-0000-0000E11D0000}"/>
    <cellStyle name="Normal 4 10 2 2" xfId="7304" xr:uid="{00000000-0005-0000-0000-0000E21D0000}"/>
    <cellStyle name="Normal 4 10 3" xfId="6748" xr:uid="{00000000-0005-0000-0000-0000E31D0000}"/>
    <cellStyle name="Normal 4 11" xfId="4861" xr:uid="{00000000-0005-0000-0000-0000E41D0000}"/>
    <cellStyle name="Normal 4 11 2" xfId="4862" xr:uid="{00000000-0005-0000-0000-0000E51D0000}"/>
    <cellStyle name="Normal 4 11 2 2" xfId="7305" xr:uid="{00000000-0005-0000-0000-0000E61D0000}"/>
    <cellStyle name="Normal 4 11 3" xfId="6749" xr:uid="{00000000-0005-0000-0000-0000E71D0000}"/>
    <cellStyle name="Normal 4 12" xfId="4863" xr:uid="{00000000-0005-0000-0000-0000E81D0000}"/>
    <cellStyle name="Normal 4 12 2" xfId="4864" xr:uid="{00000000-0005-0000-0000-0000E91D0000}"/>
    <cellStyle name="Normal 4 12 2 2" xfId="7306" xr:uid="{00000000-0005-0000-0000-0000EA1D0000}"/>
    <cellStyle name="Normal 4 12 3" xfId="6750" xr:uid="{00000000-0005-0000-0000-0000EB1D0000}"/>
    <cellStyle name="Normal 4 13" xfId="4865" xr:uid="{00000000-0005-0000-0000-0000EC1D0000}"/>
    <cellStyle name="Normal 4 13 2" xfId="4866" xr:uid="{00000000-0005-0000-0000-0000ED1D0000}"/>
    <cellStyle name="Normal 4 13 2 2" xfId="7307" xr:uid="{00000000-0005-0000-0000-0000EE1D0000}"/>
    <cellStyle name="Normal 4 13 3" xfId="6751" xr:uid="{00000000-0005-0000-0000-0000EF1D0000}"/>
    <cellStyle name="Normal 4 14" xfId="4867" xr:uid="{00000000-0005-0000-0000-0000F01D0000}"/>
    <cellStyle name="Normal 4 14 2" xfId="4868" xr:uid="{00000000-0005-0000-0000-0000F11D0000}"/>
    <cellStyle name="Normal 4 14 2 2" xfId="7308" xr:uid="{00000000-0005-0000-0000-0000F21D0000}"/>
    <cellStyle name="Normal 4 14 3" xfId="6752" xr:uid="{00000000-0005-0000-0000-0000F31D0000}"/>
    <cellStyle name="Normal 4 15" xfId="4869" xr:uid="{00000000-0005-0000-0000-0000F41D0000}"/>
    <cellStyle name="Normal 4 15 2" xfId="4870" xr:uid="{00000000-0005-0000-0000-0000F51D0000}"/>
    <cellStyle name="Normal 4 15 2 2" xfId="7309" xr:uid="{00000000-0005-0000-0000-0000F61D0000}"/>
    <cellStyle name="Normal 4 15 3" xfId="6753" xr:uid="{00000000-0005-0000-0000-0000F71D0000}"/>
    <cellStyle name="Normal 4 16" xfId="4871" xr:uid="{00000000-0005-0000-0000-0000F81D0000}"/>
    <cellStyle name="Normal 4 16 2" xfId="4872" xr:uid="{00000000-0005-0000-0000-0000F91D0000}"/>
    <cellStyle name="Normal 4 16 2 2" xfId="7310" xr:uid="{00000000-0005-0000-0000-0000FA1D0000}"/>
    <cellStyle name="Normal 4 16 3" xfId="6754" xr:uid="{00000000-0005-0000-0000-0000FB1D0000}"/>
    <cellStyle name="Normal 4 17" xfId="4873" xr:uid="{00000000-0005-0000-0000-0000FC1D0000}"/>
    <cellStyle name="Normal 4 17 2" xfId="4874" xr:uid="{00000000-0005-0000-0000-0000FD1D0000}"/>
    <cellStyle name="Normal 4 17 2 2" xfId="7311" xr:uid="{00000000-0005-0000-0000-0000FE1D0000}"/>
    <cellStyle name="Normal 4 17 3" xfId="6755" xr:uid="{00000000-0005-0000-0000-0000FF1D0000}"/>
    <cellStyle name="Normal 4 18" xfId="4875" xr:uid="{00000000-0005-0000-0000-0000001E0000}"/>
    <cellStyle name="Normal 4 18 2" xfId="4876" xr:uid="{00000000-0005-0000-0000-0000011E0000}"/>
    <cellStyle name="Normal 4 18 2 2" xfId="7312" xr:uid="{00000000-0005-0000-0000-0000021E0000}"/>
    <cellStyle name="Normal 4 18 3" xfId="6756" xr:uid="{00000000-0005-0000-0000-0000031E0000}"/>
    <cellStyle name="Normal 4 19" xfId="4877" xr:uid="{00000000-0005-0000-0000-0000041E0000}"/>
    <cellStyle name="Normal 4 19 2" xfId="4878" xr:uid="{00000000-0005-0000-0000-0000051E0000}"/>
    <cellStyle name="Normal 4 19 3" xfId="7172" xr:uid="{00000000-0005-0000-0000-0000061E0000}"/>
    <cellStyle name="Normal 4 2" xfId="4879" xr:uid="{00000000-0005-0000-0000-0000071E0000}"/>
    <cellStyle name="Normal 4 2 2" xfId="4880" xr:uid="{00000000-0005-0000-0000-0000081E0000}"/>
    <cellStyle name="Normal 4 2 2 2" xfId="7313" xr:uid="{00000000-0005-0000-0000-0000091E0000}"/>
    <cellStyle name="Normal 4 2 3" xfId="6433" xr:uid="{00000000-0005-0000-0000-00000A1E0000}"/>
    <cellStyle name="Normal 4 20" xfId="4881" xr:uid="{00000000-0005-0000-0000-00000B1E0000}"/>
    <cellStyle name="Normal 4 21" xfId="6321" xr:uid="{00000000-0005-0000-0000-00000C1E0000}"/>
    <cellStyle name="Normal 4 22" xfId="6396" xr:uid="{00000000-0005-0000-0000-00000D1E0000}"/>
    <cellStyle name="Normal 4 3" xfId="4882" xr:uid="{00000000-0005-0000-0000-00000E1E0000}"/>
    <cellStyle name="Normal 4 3 2" xfId="4883" xr:uid="{00000000-0005-0000-0000-00000F1E0000}"/>
    <cellStyle name="Normal 4 3 2 2" xfId="7314" xr:uid="{00000000-0005-0000-0000-0000101E0000}"/>
    <cellStyle name="Normal 4 3 3" xfId="6757" xr:uid="{00000000-0005-0000-0000-0000111E0000}"/>
    <cellStyle name="Normal 4 4" xfId="4884" xr:uid="{00000000-0005-0000-0000-0000121E0000}"/>
    <cellStyle name="Normal 4 4 2" xfId="4885" xr:uid="{00000000-0005-0000-0000-0000131E0000}"/>
    <cellStyle name="Normal 4 4 2 2" xfId="7315" xr:uid="{00000000-0005-0000-0000-0000141E0000}"/>
    <cellStyle name="Normal 4 4 3" xfId="6758" xr:uid="{00000000-0005-0000-0000-0000151E0000}"/>
    <cellStyle name="Normal 4 5" xfId="4886" xr:uid="{00000000-0005-0000-0000-0000161E0000}"/>
    <cellStyle name="Normal 4 5 2" xfId="4887" xr:uid="{00000000-0005-0000-0000-0000171E0000}"/>
    <cellStyle name="Normal 4 5 2 2" xfId="7316" xr:uid="{00000000-0005-0000-0000-0000181E0000}"/>
    <cellStyle name="Normal 4 5 3" xfId="6759" xr:uid="{00000000-0005-0000-0000-0000191E0000}"/>
    <cellStyle name="Normal 4 6" xfId="4888" xr:uid="{00000000-0005-0000-0000-00001A1E0000}"/>
    <cellStyle name="Normal 4 6 2" xfId="4889" xr:uid="{00000000-0005-0000-0000-00001B1E0000}"/>
    <cellStyle name="Normal 4 6 2 2" xfId="7317" xr:uid="{00000000-0005-0000-0000-00001C1E0000}"/>
    <cellStyle name="Normal 4 6 3" xfId="6760" xr:uid="{00000000-0005-0000-0000-00001D1E0000}"/>
    <cellStyle name="Normal 4 7" xfId="4890" xr:uid="{00000000-0005-0000-0000-00001E1E0000}"/>
    <cellStyle name="Normal 4 7 2" xfId="4891" xr:uid="{00000000-0005-0000-0000-00001F1E0000}"/>
    <cellStyle name="Normal 4 7 2 2" xfId="7318" xr:uid="{00000000-0005-0000-0000-0000201E0000}"/>
    <cellStyle name="Normal 4 7 3" xfId="6761" xr:uid="{00000000-0005-0000-0000-0000211E0000}"/>
    <cellStyle name="Normal 4 8" xfId="4892" xr:uid="{00000000-0005-0000-0000-0000221E0000}"/>
    <cellStyle name="Normal 4 8 2" xfId="4893" xr:uid="{00000000-0005-0000-0000-0000231E0000}"/>
    <cellStyle name="Normal 4 8 2 2" xfId="7319" xr:uid="{00000000-0005-0000-0000-0000241E0000}"/>
    <cellStyle name="Normal 4 8 3" xfId="6762" xr:uid="{00000000-0005-0000-0000-0000251E0000}"/>
    <cellStyle name="Normal 4 9" xfId="4894" xr:uid="{00000000-0005-0000-0000-0000261E0000}"/>
    <cellStyle name="Normal 4 9 2" xfId="4895" xr:uid="{00000000-0005-0000-0000-0000271E0000}"/>
    <cellStyle name="Normal 4 9 2 2" xfId="7320" xr:uid="{00000000-0005-0000-0000-0000281E0000}"/>
    <cellStyle name="Normal 4 9 3" xfId="6763" xr:uid="{00000000-0005-0000-0000-0000291E0000}"/>
    <cellStyle name="Normal 40" xfId="9137" xr:uid="{00000000-0005-0000-0000-00002A1E0000}"/>
    <cellStyle name="Normal 40 2" xfId="9264" xr:uid="{00000000-0005-0000-0000-00002B1E0000}"/>
    <cellStyle name="Normal 41" xfId="9139" xr:uid="{00000000-0005-0000-0000-00002C1E0000}"/>
    <cellStyle name="Normal 41 2" xfId="9266" xr:uid="{00000000-0005-0000-0000-00002D1E0000}"/>
    <cellStyle name="Normal 42" xfId="9206" xr:uid="{00000000-0005-0000-0000-00002E1E0000}"/>
    <cellStyle name="Normal 5" xfId="4896" xr:uid="{00000000-0005-0000-0000-00002F1E0000}"/>
    <cellStyle name="Normal 5 10" xfId="4897" xr:uid="{00000000-0005-0000-0000-0000301E0000}"/>
    <cellStyle name="Normal 5 11" xfId="4898" xr:uid="{00000000-0005-0000-0000-0000311E0000}"/>
    <cellStyle name="Normal 5 12" xfId="4899" xr:uid="{00000000-0005-0000-0000-0000321E0000}"/>
    <cellStyle name="Normal 5 13" xfId="4900" xr:uid="{00000000-0005-0000-0000-0000331E0000}"/>
    <cellStyle name="Normal 5 14" xfId="4901" xr:uid="{00000000-0005-0000-0000-0000341E0000}"/>
    <cellStyle name="Normal 5 15" xfId="4902" xr:uid="{00000000-0005-0000-0000-0000351E0000}"/>
    <cellStyle name="Normal 5 16" xfId="4903" xr:uid="{00000000-0005-0000-0000-0000361E0000}"/>
    <cellStyle name="Normal 5 17" xfId="4904" xr:uid="{00000000-0005-0000-0000-0000371E0000}"/>
    <cellStyle name="Normal 5 18" xfId="4905" xr:uid="{00000000-0005-0000-0000-0000381E0000}"/>
    <cellStyle name="Normal 5 19" xfId="4906" xr:uid="{00000000-0005-0000-0000-0000391E0000}"/>
    <cellStyle name="Normal 5 19 2" xfId="7321" xr:uid="{00000000-0005-0000-0000-00003A1E0000}"/>
    <cellStyle name="Normal 5 2" xfId="4907" xr:uid="{00000000-0005-0000-0000-00003B1E0000}"/>
    <cellStyle name="Normal 5 2 2" xfId="4908" xr:uid="{00000000-0005-0000-0000-00003C1E0000}"/>
    <cellStyle name="Normal 5 2 2 2" xfId="7322" xr:uid="{00000000-0005-0000-0000-00003D1E0000}"/>
    <cellStyle name="Normal 5 2 3" xfId="6435" xr:uid="{00000000-0005-0000-0000-00003E1E0000}"/>
    <cellStyle name="Normal 5 20" xfId="6322" xr:uid="{00000000-0005-0000-0000-00003F1E0000}"/>
    <cellStyle name="Normal 5 21" xfId="6323" xr:uid="{00000000-0005-0000-0000-0000401E0000}"/>
    <cellStyle name="Normal 5 22" xfId="6434" xr:uid="{00000000-0005-0000-0000-0000411E0000}"/>
    <cellStyle name="Normal 5 3" xfId="4909" xr:uid="{00000000-0005-0000-0000-0000421E0000}"/>
    <cellStyle name="Normal 5 4" xfId="4910" xr:uid="{00000000-0005-0000-0000-0000431E0000}"/>
    <cellStyle name="Normal 5 5" xfId="4911" xr:uid="{00000000-0005-0000-0000-0000441E0000}"/>
    <cellStyle name="Normal 5 6" xfId="4912" xr:uid="{00000000-0005-0000-0000-0000451E0000}"/>
    <cellStyle name="Normal 5 7" xfId="4913" xr:uid="{00000000-0005-0000-0000-0000461E0000}"/>
    <cellStyle name="Normal 5 8" xfId="4914" xr:uid="{00000000-0005-0000-0000-0000471E0000}"/>
    <cellStyle name="Normal 5 9" xfId="4915" xr:uid="{00000000-0005-0000-0000-0000481E0000}"/>
    <cellStyle name="Normal 5_Budget incorporated 2011-2012 last101011" xfId="4916" xr:uid="{00000000-0005-0000-0000-0000491E0000}"/>
    <cellStyle name="Normal 6" xfId="4917" xr:uid="{00000000-0005-0000-0000-00004A1E0000}"/>
    <cellStyle name="Normal 6 10" xfId="4918" xr:uid="{00000000-0005-0000-0000-00004B1E0000}"/>
    <cellStyle name="Normal 6 10 2" xfId="4919" xr:uid="{00000000-0005-0000-0000-00004C1E0000}"/>
    <cellStyle name="Normal 6 10 3" xfId="7173" xr:uid="{00000000-0005-0000-0000-00004D1E0000}"/>
    <cellStyle name="Normal 6 11" xfId="4920" xr:uid="{00000000-0005-0000-0000-00004E1E0000}"/>
    <cellStyle name="Normal 6 11 2" xfId="4921" xr:uid="{00000000-0005-0000-0000-00004F1E0000}"/>
    <cellStyle name="Normal 6 11 3" xfId="7174" xr:uid="{00000000-0005-0000-0000-0000501E0000}"/>
    <cellStyle name="Normal 6 12" xfId="4922" xr:uid="{00000000-0005-0000-0000-0000511E0000}"/>
    <cellStyle name="Normal 6 12 2" xfId="4923" xr:uid="{00000000-0005-0000-0000-0000521E0000}"/>
    <cellStyle name="Normal 6 12 3" xfId="7175" xr:uid="{00000000-0005-0000-0000-0000531E0000}"/>
    <cellStyle name="Normal 6 13" xfId="4924" xr:uid="{00000000-0005-0000-0000-0000541E0000}"/>
    <cellStyle name="Normal 6 13 2" xfId="4925" xr:uid="{00000000-0005-0000-0000-0000551E0000}"/>
    <cellStyle name="Normal 6 13 3" xfId="7176" xr:uid="{00000000-0005-0000-0000-0000561E0000}"/>
    <cellStyle name="Normal 6 14" xfId="4926" xr:uid="{00000000-0005-0000-0000-0000571E0000}"/>
    <cellStyle name="Normal 6 14 2" xfId="4927" xr:uid="{00000000-0005-0000-0000-0000581E0000}"/>
    <cellStyle name="Normal 6 14 3" xfId="7177" xr:uid="{00000000-0005-0000-0000-0000591E0000}"/>
    <cellStyle name="Normal 6 15" xfId="4928" xr:uid="{00000000-0005-0000-0000-00005A1E0000}"/>
    <cellStyle name="Normal 6 15 2" xfId="4929" xr:uid="{00000000-0005-0000-0000-00005B1E0000}"/>
    <cellStyle name="Normal 6 15 3" xfId="7178" xr:uid="{00000000-0005-0000-0000-00005C1E0000}"/>
    <cellStyle name="Normal 6 16" xfId="4930" xr:uid="{00000000-0005-0000-0000-00005D1E0000}"/>
    <cellStyle name="Normal 6 16 2" xfId="4931" xr:uid="{00000000-0005-0000-0000-00005E1E0000}"/>
    <cellStyle name="Normal 6 16 3" xfId="7179" xr:uid="{00000000-0005-0000-0000-00005F1E0000}"/>
    <cellStyle name="Normal 6 17" xfId="4932" xr:uid="{00000000-0005-0000-0000-0000601E0000}"/>
    <cellStyle name="Normal 6 17 2" xfId="4933" xr:uid="{00000000-0005-0000-0000-0000611E0000}"/>
    <cellStyle name="Normal 6 17 3" xfId="7180" xr:uid="{00000000-0005-0000-0000-0000621E0000}"/>
    <cellStyle name="Normal 6 2" xfId="4934" xr:uid="{00000000-0005-0000-0000-0000631E0000}"/>
    <cellStyle name="Normal 6 2 10" xfId="6324" xr:uid="{00000000-0005-0000-0000-0000641E0000}"/>
    <cellStyle name="Normal 6 2 11" xfId="6325" xr:uid="{00000000-0005-0000-0000-0000651E0000}"/>
    <cellStyle name="Normal 6 2 2" xfId="4935" xr:uid="{00000000-0005-0000-0000-0000661E0000}"/>
    <cellStyle name="Normal 6 2 2 2" xfId="4936" xr:uid="{00000000-0005-0000-0000-0000671E0000}"/>
    <cellStyle name="Normal 6 2 2 3" xfId="4937" xr:uid="{00000000-0005-0000-0000-0000681E0000}"/>
    <cellStyle name="Normal 6 2 2 4" xfId="4938" xr:uid="{00000000-0005-0000-0000-0000691E0000}"/>
    <cellStyle name="Normal 6 2 2 5" xfId="4939" xr:uid="{00000000-0005-0000-0000-00006A1E0000}"/>
    <cellStyle name="Normal 6 2 2 6" xfId="4940" xr:uid="{00000000-0005-0000-0000-00006B1E0000}"/>
    <cellStyle name="Normal 6 2 2 7" xfId="4941" xr:uid="{00000000-0005-0000-0000-00006C1E0000}"/>
    <cellStyle name="Normal 6 2 2 8" xfId="4942" xr:uid="{00000000-0005-0000-0000-00006D1E0000}"/>
    <cellStyle name="Normal 6 2 2 9" xfId="4943" xr:uid="{00000000-0005-0000-0000-00006E1E0000}"/>
    <cellStyle name="Normal 6 2 3" xfId="4944" xr:uid="{00000000-0005-0000-0000-00006F1E0000}"/>
    <cellStyle name="Normal 6 2 3 10" xfId="4945" xr:uid="{00000000-0005-0000-0000-0000701E0000}"/>
    <cellStyle name="Normal 6 2 3 2" xfId="4946" xr:uid="{00000000-0005-0000-0000-0000711E0000}"/>
    <cellStyle name="Normal 6 2 3 2 2" xfId="4947" xr:uid="{00000000-0005-0000-0000-0000721E0000}"/>
    <cellStyle name="Normal 6 2 3 2 3" xfId="4948" xr:uid="{00000000-0005-0000-0000-0000731E0000}"/>
    <cellStyle name="Normal 6 2 3 2 4" xfId="4949" xr:uid="{00000000-0005-0000-0000-0000741E0000}"/>
    <cellStyle name="Normal 6 2 3 2 5" xfId="4950" xr:uid="{00000000-0005-0000-0000-0000751E0000}"/>
    <cellStyle name="Normal 6 2 3 2 6" xfId="4951" xr:uid="{00000000-0005-0000-0000-0000761E0000}"/>
    <cellStyle name="Normal 6 2 3 2 7" xfId="4952" xr:uid="{00000000-0005-0000-0000-0000771E0000}"/>
    <cellStyle name="Normal 6 2 3 2 8" xfId="4953" xr:uid="{00000000-0005-0000-0000-0000781E0000}"/>
    <cellStyle name="Normal 6 2 3 2 9" xfId="4954" xr:uid="{00000000-0005-0000-0000-0000791E0000}"/>
    <cellStyle name="Normal 6 2 3 3" xfId="4955" xr:uid="{00000000-0005-0000-0000-00007A1E0000}"/>
    <cellStyle name="Normal 6 2 3 4" xfId="4956" xr:uid="{00000000-0005-0000-0000-00007B1E0000}"/>
    <cellStyle name="Normal 6 2 3 5" xfId="4957" xr:uid="{00000000-0005-0000-0000-00007C1E0000}"/>
    <cellStyle name="Normal 6 2 3 6" xfId="4958" xr:uid="{00000000-0005-0000-0000-00007D1E0000}"/>
    <cellStyle name="Normal 6 2 3 7" xfId="4959" xr:uid="{00000000-0005-0000-0000-00007E1E0000}"/>
    <cellStyle name="Normal 6 2 3 8" xfId="4960" xr:uid="{00000000-0005-0000-0000-00007F1E0000}"/>
    <cellStyle name="Normal 6 2 3 9" xfId="4961" xr:uid="{00000000-0005-0000-0000-0000801E0000}"/>
    <cellStyle name="Normal 6 2 3_Budget incorporated 2011-2012 last101011" xfId="4962" xr:uid="{00000000-0005-0000-0000-0000811E0000}"/>
    <cellStyle name="Normal 6 2 4" xfId="4963" xr:uid="{00000000-0005-0000-0000-0000821E0000}"/>
    <cellStyle name="Normal 6 2 5" xfId="4964" xr:uid="{00000000-0005-0000-0000-0000831E0000}"/>
    <cellStyle name="Normal 6 2 6" xfId="4965" xr:uid="{00000000-0005-0000-0000-0000841E0000}"/>
    <cellStyle name="Normal 6 2 7" xfId="4966" xr:uid="{00000000-0005-0000-0000-0000851E0000}"/>
    <cellStyle name="Normal 6 2 8" xfId="4967" xr:uid="{00000000-0005-0000-0000-0000861E0000}"/>
    <cellStyle name="Normal 6 2 9" xfId="6326" xr:uid="{00000000-0005-0000-0000-0000871E0000}"/>
    <cellStyle name="Normal 6 2_Budget incorporated 2011-2012 last101011" xfId="4968" xr:uid="{00000000-0005-0000-0000-0000881E0000}"/>
    <cellStyle name="Normal 6 3" xfId="4969" xr:uid="{00000000-0005-0000-0000-0000891E0000}"/>
    <cellStyle name="Normal 6 4" xfId="4970" xr:uid="{00000000-0005-0000-0000-00008A1E0000}"/>
    <cellStyle name="Normal 6 5" xfId="4971" xr:uid="{00000000-0005-0000-0000-00008B1E0000}"/>
    <cellStyle name="Normal 6 6" xfId="4972" xr:uid="{00000000-0005-0000-0000-00008C1E0000}"/>
    <cellStyle name="Normal 6 6 2" xfId="4973" xr:uid="{00000000-0005-0000-0000-00008D1E0000}"/>
    <cellStyle name="Normal 6 6 3" xfId="7181" xr:uid="{00000000-0005-0000-0000-00008E1E0000}"/>
    <cellStyle name="Normal 6 7" xfId="4974" xr:uid="{00000000-0005-0000-0000-00008F1E0000}"/>
    <cellStyle name="Normal 6 7 2" xfId="4975" xr:uid="{00000000-0005-0000-0000-0000901E0000}"/>
    <cellStyle name="Normal 6 7 3" xfId="7182" xr:uid="{00000000-0005-0000-0000-0000911E0000}"/>
    <cellStyle name="Normal 6 8" xfId="4976" xr:uid="{00000000-0005-0000-0000-0000921E0000}"/>
    <cellStyle name="Normal 6 8 2" xfId="4977" xr:uid="{00000000-0005-0000-0000-0000931E0000}"/>
    <cellStyle name="Normal 6 8 3" xfId="7183" xr:uid="{00000000-0005-0000-0000-0000941E0000}"/>
    <cellStyle name="Normal 6 9" xfId="4978" xr:uid="{00000000-0005-0000-0000-0000951E0000}"/>
    <cellStyle name="Normal 6 9 2" xfId="4979" xr:uid="{00000000-0005-0000-0000-0000961E0000}"/>
    <cellStyle name="Normal 6 9 3" xfId="7184" xr:uid="{00000000-0005-0000-0000-0000971E0000}"/>
    <cellStyle name="Normal 6_Budget incorporated 2011-2012 last101011" xfId="4980" xr:uid="{00000000-0005-0000-0000-0000981E0000}"/>
    <cellStyle name="Normal 7" xfId="4981" xr:uid="{00000000-0005-0000-0000-0000991E0000}"/>
    <cellStyle name="Normal 7 10" xfId="4982" xr:uid="{00000000-0005-0000-0000-00009A1E0000}"/>
    <cellStyle name="Normal 7 11" xfId="4983" xr:uid="{00000000-0005-0000-0000-00009B1E0000}"/>
    <cellStyle name="Normal 7 11 2" xfId="4984" xr:uid="{00000000-0005-0000-0000-00009C1E0000}"/>
    <cellStyle name="Normal 7 11 3" xfId="7185" xr:uid="{00000000-0005-0000-0000-00009D1E0000}"/>
    <cellStyle name="Normal 7 12" xfId="4985" xr:uid="{00000000-0005-0000-0000-00009E1E0000}"/>
    <cellStyle name="Normal 7 12 2" xfId="4986" xr:uid="{00000000-0005-0000-0000-00009F1E0000}"/>
    <cellStyle name="Normal 7 12 3" xfId="7186" xr:uid="{00000000-0005-0000-0000-0000A01E0000}"/>
    <cellStyle name="Normal 7 13" xfId="4987" xr:uid="{00000000-0005-0000-0000-0000A11E0000}"/>
    <cellStyle name="Normal 7 13 2" xfId="4988" xr:uid="{00000000-0005-0000-0000-0000A21E0000}"/>
    <cellStyle name="Normal 7 13 3" xfId="7187" xr:uid="{00000000-0005-0000-0000-0000A31E0000}"/>
    <cellStyle name="Normal 7 14" xfId="4989" xr:uid="{00000000-0005-0000-0000-0000A41E0000}"/>
    <cellStyle name="Normal 7 14 2" xfId="4990" xr:uid="{00000000-0005-0000-0000-0000A51E0000}"/>
    <cellStyle name="Normal 7 14 3" xfId="7188" xr:uid="{00000000-0005-0000-0000-0000A61E0000}"/>
    <cellStyle name="Normal 7 15" xfId="4991" xr:uid="{00000000-0005-0000-0000-0000A71E0000}"/>
    <cellStyle name="Normal 7 15 2" xfId="4992" xr:uid="{00000000-0005-0000-0000-0000A81E0000}"/>
    <cellStyle name="Normal 7 15 3" xfId="7189" xr:uid="{00000000-0005-0000-0000-0000A91E0000}"/>
    <cellStyle name="Normal 7 16" xfId="4993" xr:uid="{00000000-0005-0000-0000-0000AA1E0000}"/>
    <cellStyle name="Normal 7 16 2" xfId="4994" xr:uid="{00000000-0005-0000-0000-0000AB1E0000}"/>
    <cellStyle name="Normal 7 16 3" xfId="7190" xr:uid="{00000000-0005-0000-0000-0000AC1E0000}"/>
    <cellStyle name="Normal 7 2" xfId="4995" xr:uid="{00000000-0005-0000-0000-0000AD1E0000}"/>
    <cellStyle name="Normal 7 2 2" xfId="4996" xr:uid="{00000000-0005-0000-0000-0000AE1E0000}"/>
    <cellStyle name="Normal 7 2 3" xfId="4997" xr:uid="{00000000-0005-0000-0000-0000AF1E0000}"/>
    <cellStyle name="Normal 7 2 4" xfId="4998" xr:uid="{00000000-0005-0000-0000-0000B01E0000}"/>
    <cellStyle name="Normal 7 2 5" xfId="4999" xr:uid="{00000000-0005-0000-0000-0000B11E0000}"/>
    <cellStyle name="Normal 7 2 6" xfId="5000" xr:uid="{00000000-0005-0000-0000-0000B21E0000}"/>
    <cellStyle name="Normal 7 2 7" xfId="5001" xr:uid="{00000000-0005-0000-0000-0000B31E0000}"/>
    <cellStyle name="Normal 7 2 8" xfId="5002" xr:uid="{00000000-0005-0000-0000-0000B41E0000}"/>
    <cellStyle name="Normal 7 2 9" xfId="5003" xr:uid="{00000000-0005-0000-0000-0000B51E0000}"/>
    <cellStyle name="Normal 7 3" xfId="5004" xr:uid="{00000000-0005-0000-0000-0000B61E0000}"/>
    <cellStyle name="Normal 7 3 2" xfId="6327" xr:uid="{00000000-0005-0000-0000-0000B71E0000}"/>
    <cellStyle name="Normal 7 3 3" xfId="6328" xr:uid="{00000000-0005-0000-0000-0000B81E0000}"/>
    <cellStyle name="Normal 7 4" xfId="5005" xr:uid="{00000000-0005-0000-0000-0000B91E0000}"/>
    <cellStyle name="Normal 7 5" xfId="5006" xr:uid="{00000000-0005-0000-0000-0000BA1E0000}"/>
    <cellStyle name="Normal 7 6" xfId="5007" xr:uid="{00000000-0005-0000-0000-0000BB1E0000}"/>
    <cellStyle name="Normal 7 7" xfId="5008" xr:uid="{00000000-0005-0000-0000-0000BC1E0000}"/>
    <cellStyle name="Normal 7 8" xfId="5009" xr:uid="{00000000-0005-0000-0000-0000BD1E0000}"/>
    <cellStyle name="Normal 7 9" xfId="5010" xr:uid="{00000000-0005-0000-0000-0000BE1E0000}"/>
    <cellStyle name="Normal 7_Budget incorporated 2011-2012 last101011" xfId="5011" xr:uid="{00000000-0005-0000-0000-0000BF1E0000}"/>
    <cellStyle name="Normal 8" xfId="5012" xr:uid="{00000000-0005-0000-0000-0000C01E0000}"/>
    <cellStyle name="Normal 8 10" xfId="5013" xr:uid="{00000000-0005-0000-0000-0000C11E0000}"/>
    <cellStyle name="Normal 8 10 2" xfId="5014" xr:uid="{00000000-0005-0000-0000-0000C21E0000}"/>
    <cellStyle name="Normal 8 10 3" xfId="7191" xr:uid="{00000000-0005-0000-0000-0000C31E0000}"/>
    <cellStyle name="Normal 8 11" xfId="5015" xr:uid="{00000000-0005-0000-0000-0000C41E0000}"/>
    <cellStyle name="Normal 8 11 2" xfId="5016" xr:uid="{00000000-0005-0000-0000-0000C51E0000}"/>
    <cellStyle name="Normal 8 11 3" xfId="7192" xr:uid="{00000000-0005-0000-0000-0000C61E0000}"/>
    <cellStyle name="Normal 8 12" xfId="5017" xr:uid="{00000000-0005-0000-0000-0000C71E0000}"/>
    <cellStyle name="Normal 8 12 2" xfId="5018" xr:uid="{00000000-0005-0000-0000-0000C81E0000}"/>
    <cellStyle name="Normal 8 12 3" xfId="7193" xr:uid="{00000000-0005-0000-0000-0000C91E0000}"/>
    <cellStyle name="Normal 8 13" xfId="5019" xr:uid="{00000000-0005-0000-0000-0000CA1E0000}"/>
    <cellStyle name="Normal 8 13 2" xfId="5020" xr:uid="{00000000-0005-0000-0000-0000CB1E0000}"/>
    <cellStyle name="Normal 8 13 3" xfId="7194" xr:uid="{00000000-0005-0000-0000-0000CC1E0000}"/>
    <cellStyle name="Normal 8 14" xfId="5021" xr:uid="{00000000-0005-0000-0000-0000CD1E0000}"/>
    <cellStyle name="Normal 8 14 2" xfId="5022" xr:uid="{00000000-0005-0000-0000-0000CE1E0000}"/>
    <cellStyle name="Normal 8 14 3" xfId="7195" xr:uid="{00000000-0005-0000-0000-0000CF1E0000}"/>
    <cellStyle name="Normal 8 15" xfId="5023" xr:uid="{00000000-0005-0000-0000-0000D01E0000}"/>
    <cellStyle name="Normal 8 15 2" xfId="5024" xr:uid="{00000000-0005-0000-0000-0000D11E0000}"/>
    <cellStyle name="Normal 8 15 3" xfId="7196" xr:uid="{00000000-0005-0000-0000-0000D21E0000}"/>
    <cellStyle name="Normal 8 16" xfId="6436" xr:uid="{00000000-0005-0000-0000-0000D31E0000}"/>
    <cellStyle name="Normal 8 2" xfId="5025" xr:uid="{00000000-0005-0000-0000-0000D41E0000}"/>
    <cellStyle name="Normal 8 2 2" xfId="5026" xr:uid="{00000000-0005-0000-0000-0000D51E0000}"/>
    <cellStyle name="Normal 8 2 3" xfId="7197" xr:uid="{00000000-0005-0000-0000-0000D61E0000}"/>
    <cellStyle name="Normal 8 3" xfId="5027" xr:uid="{00000000-0005-0000-0000-0000D71E0000}"/>
    <cellStyle name="Normal 8 3 2" xfId="5028" xr:uid="{00000000-0005-0000-0000-0000D81E0000}"/>
    <cellStyle name="Normal 8 3 3" xfId="7198" xr:uid="{00000000-0005-0000-0000-0000D91E0000}"/>
    <cellStyle name="Normal 8 4" xfId="5029" xr:uid="{00000000-0005-0000-0000-0000DA1E0000}"/>
    <cellStyle name="Normal 8 4 2" xfId="5030" xr:uid="{00000000-0005-0000-0000-0000DB1E0000}"/>
    <cellStyle name="Normal 8 4 3" xfId="7199" xr:uid="{00000000-0005-0000-0000-0000DC1E0000}"/>
    <cellStyle name="Normal 8 5" xfId="5031" xr:uid="{00000000-0005-0000-0000-0000DD1E0000}"/>
    <cellStyle name="Normal 8 5 2" xfId="5032" xr:uid="{00000000-0005-0000-0000-0000DE1E0000}"/>
    <cellStyle name="Normal 8 5 3" xfId="7200" xr:uid="{00000000-0005-0000-0000-0000DF1E0000}"/>
    <cellStyle name="Normal 8 6" xfId="5033" xr:uid="{00000000-0005-0000-0000-0000E01E0000}"/>
    <cellStyle name="Normal 8 6 2" xfId="5034" xr:uid="{00000000-0005-0000-0000-0000E11E0000}"/>
    <cellStyle name="Normal 8 6 3" xfId="7201" xr:uid="{00000000-0005-0000-0000-0000E21E0000}"/>
    <cellStyle name="Normal 8 7" xfId="5035" xr:uid="{00000000-0005-0000-0000-0000E31E0000}"/>
    <cellStyle name="Normal 8 7 2" xfId="5036" xr:uid="{00000000-0005-0000-0000-0000E41E0000}"/>
    <cellStyle name="Normal 8 7 3" xfId="7202" xr:uid="{00000000-0005-0000-0000-0000E51E0000}"/>
    <cellStyle name="Normal 8 8" xfId="5037" xr:uid="{00000000-0005-0000-0000-0000E61E0000}"/>
    <cellStyle name="Normal 8 8 2" xfId="5038" xr:uid="{00000000-0005-0000-0000-0000E71E0000}"/>
    <cellStyle name="Normal 8 8 3" xfId="7203" xr:uid="{00000000-0005-0000-0000-0000E81E0000}"/>
    <cellStyle name="Normal 8 9" xfId="5039" xr:uid="{00000000-0005-0000-0000-0000E91E0000}"/>
    <cellStyle name="Normal 8 9 2" xfId="5040" xr:uid="{00000000-0005-0000-0000-0000EA1E0000}"/>
    <cellStyle name="Normal 8 9 3" xfId="7204" xr:uid="{00000000-0005-0000-0000-0000EB1E0000}"/>
    <cellStyle name="Normal 9" xfId="5041" xr:uid="{00000000-0005-0000-0000-0000EC1E0000}"/>
    <cellStyle name="Normal 9 10" xfId="5042" xr:uid="{00000000-0005-0000-0000-0000ED1E0000}"/>
    <cellStyle name="Normal 9 10 2" xfId="5043" xr:uid="{00000000-0005-0000-0000-0000EE1E0000}"/>
    <cellStyle name="Normal 9 10 3" xfId="7205" xr:uid="{00000000-0005-0000-0000-0000EF1E0000}"/>
    <cellStyle name="Normal 9 11" xfId="5044" xr:uid="{00000000-0005-0000-0000-0000F01E0000}"/>
    <cellStyle name="Normal 9 11 2" xfId="5045" xr:uid="{00000000-0005-0000-0000-0000F11E0000}"/>
    <cellStyle name="Normal 9 11 3" xfId="7206" xr:uid="{00000000-0005-0000-0000-0000F21E0000}"/>
    <cellStyle name="Normal 9 12" xfId="5046" xr:uid="{00000000-0005-0000-0000-0000F31E0000}"/>
    <cellStyle name="Normal 9 12 2" xfId="5047" xr:uid="{00000000-0005-0000-0000-0000F41E0000}"/>
    <cellStyle name="Normal 9 12 3" xfId="7207" xr:uid="{00000000-0005-0000-0000-0000F51E0000}"/>
    <cellStyle name="Normal 9 13" xfId="5048" xr:uid="{00000000-0005-0000-0000-0000F61E0000}"/>
    <cellStyle name="Normal 9 13 2" xfId="5049" xr:uid="{00000000-0005-0000-0000-0000F71E0000}"/>
    <cellStyle name="Normal 9 13 3" xfId="7208" xr:uid="{00000000-0005-0000-0000-0000F81E0000}"/>
    <cellStyle name="Normal 9 14" xfId="5050" xr:uid="{00000000-0005-0000-0000-0000F91E0000}"/>
    <cellStyle name="Normal 9 14 2" xfId="5051" xr:uid="{00000000-0005-0000-0000-0000FA1E0000}"/>
    <cellStyle name="Normal 9 14 3" xfId="7209" xr:uid="{00000000-0005-0000-0000-0000FB1E0000}"/>
    <cellStyle name="Normal 9 15" xfId="6437" xr:uid="{00000000-0005-0000-0000-0000FC1E0000}"/>
    <cellStyle name="Normal 9 2" xfId="5052" xr:uid="{00000000-0005-0000-0000-0000FD1E0000}"/>
    <cellStyle name="Normal 9 2 2" xfId="5053" xr:uid="{00000000-0005-0000-0000-0000FE1E0000}"/>
    <cellStyle name="Normal 9 2 2 2" xfId="5054" xr:uid="{00000000-0005-0000-0000-0000FF1E0000}"/>
    <cellStyle name="Normal 9 2 2 2 2" xfId="7324" xr:uid="{00000000-0005-0000-0000-0000001F0000}"/>
    <cellStyle name="Normal 9 2 2 3" xfId="6439" xr:uid="{00000000-0005-0000-0000-0000011F0000}"/>
    <cellStyle name="Normal 9 2 3" xfId="5055" xr:uid="{00000000-0005-0000-0000-0000021F0000}"/>
    <cellStyle name="Normal 9 2 3 2" xfId="7323" xr:uid="{00000000-0005-0000-0000-0000031F0000}"/>
    <cellStyle name="Normal 9 2 4" xfId="6438" xr:uid="{00000000-0005-0000-0000-0000041F0000}"/>
    <cellStyle name="Normal 9 3" xfId="5056" xr:uid="{00000000-0005-0000-0000-0000051F0000}"/>
    <cellStyle name="Normal 9 3 2" xfId="5057" xr:uid="{00000000-0005-0000-0000-0000061F0000}"/>
    <cellStyle name="Normal 9 3 2 2" xfId="7325" xr:uid="{00000000-0005-0000-0000-0000071F0000}"/>
    <cellStyle name="Normal 9 3 3" xfId="6440" xr:uid="{00000000-0005-0000-0000-0000081F0000}"/>
    <cellStyle name="Normal 9 4" xfId="5058" xr:uid="{00000000-0005-0000-0000-0000091F0000}"/>
    <cellStyle name="Normal 9 4 2" xfId="5059" xr:uid="{00000000-0005-0000-0000-00000A1F0000}"/>
    <cellStyle name="Normal 9 4 3" xfId="7210" xr:uid="{00000000-0005-0000-0000-00000B1F0000}"/>
    <cellStyle name="Normal 9 5" xfId="5060" xr:uid="{00000000-0005-0000-0000-00000C1F0000}"/>
    <cellStyle name="Normal 9 5 2" xfId="5061" xr:uid="{00000000-0005-0000-0000-00000D1F0000}"/>
    <cellStyle name="Normal 9 5 3" xfId="7211" xr:uid="{00000000-0005-0000-0000-00000E1F0000}"/>
    <cellStyle name="Normal 9 6" xfId="5062" xr:uid="{00000000-0005-0000-0000-00000F1F0000}"/>
    <cellStyle name="Normal 9 6 2" xfId="5063" xr:uid="{00000000-0005-0000-0000-0000101F0000}"/>
    <cellStyle name="Normal 9 6 3" xfId="7212" xr:uid="{00000000-0005-0000-0000-0000111F0000}"/>
    <cellStyle name="Normal 9 7" xfId="5064" xr:uid="{00000000-0005-0000-0000-0000121F0000}"/>
    <cellStyle name="Normal 9 7 2" xfId="5065" xr:uid="{00000000-0005-0000-0000-0000131F0000}"/>
    <cellStyle name="Normal 9 7 3" xfId="7213" xr:uid="{00000000-0005-0000-0000-0000141F0000}"/>
    <cellStyle name="Normal 9 8" xfId="5066" xr:uid="{00000000-0005-0000-0000-0000151F0000}"/>
    <cellStyle name="Normal 9 8 2" xfId="5067" xr:uid="{00000000-0005-0000-0000-0000161F0000}"/>
    <cellStyle name="Normal 9 8 3" xfId="7214" xr:uid="{00000000-0005-0000-0000-0000171F0000}"/>
    <cellStyle name="Normal 9 9" xfId="5068" xr:uid="{00000000-0005-0000-0000-0000181F0000}"/>
    <cellStyle name="Normal 9 9 2" xfId="5069" xr:uid="{00000000-0005-0000-0000-0000191F0000}"/>
    <cellStyle name="Normal 9 9 3" xfId="7215" xr:uid="{00000000-0005-0000-0000-00001A1F0000}"/>
    <cellStyle name="Normal 9_Budget_R6_IV_Lot_2010_23_12_09" xfId="5070" xr:uid="{00000000-0005-0000-0000-00001B1F0000}"/>
    <cellStyle name="Normal_Total Budget - round 7_GEO" xfId="6132" xr:uid="{00000000-0005-0000-0000-00001C1F0000}"/>
    <cellStyle name="Normal_შესყიდვები" xfId="6131" xr:uid="{00000000-0005-0000-0000-00001D1F0000}"/>
    <cellStyle name="Note 10" xfId="6329" xr:uid="{00000000-0005-0000-0000-00001E1F0000}"/>
    <cellStyle name="Note 11" xfId="6330" xr:uid="{00000000-0005-0000-0000-00001F1F0000}"/>
    <cellStyle name="Note 12" xfId="6331" xr:uid="{00000000-0005-0000-0000-0000201F0000}"/>
    <cellStyle name="Note 2" xfId="5071" xr:uid="{00000000-0005-0000-0000-0000211F0000}"/>
    <cellStyle name="Note 2 10" xfId="5072" xr:uid="{00000000-0005-0000-0000-0000221F0000}"/>
    <cellStyle name="Note 2 10 2" xfId="5073" xr:uid="{00000000-0005-0000-0000-0000231F0000}"/>
    <cellStyle name="Note 2 10 3" xfId="5074" xr:uid="{00000000-0005-0000-0000-0000241F0000}"/>
    <cellStyle name="Note 2 11" xfId="5075" xr:uid="{00000000-0005-0000-0000-0000251F0000}"/>
    <cellStyle name="Note 2 11 2" xfId="5076" xr:uid="{00000000-0005-0000-0000-0000261F0000}"/>
    <cellStyle name="Note 2 11 3" xfId="5077" xr:uid="{00000000-0005-0000-0000-0000271F0000}"/>
    <cellStyle name="Note 2 12" xfId="5078" xr:uid="{00000000-0005-0000-0000-0000281F0000}"/>
    <cellStyle name="Note 2 12 2" xfId="5079" xr:uid="{00000000-0005-0000-0000-0000291F0000}"/>
    <cellStyle name="Note 2 12 3" xfId="5080" xr:uid="{00000000-0005-0000-0000-00002A1F0000}"/>
    <cellStyle name="Note 2 13" xfId="5081" xr:uid="{00000000-0005-0000-0000-00002B1F0000}"/>
    <cellStyle name="Note 2 13 2" xfId="5082" xr:uid="{00000000-0005-0000-0000-00002C1F0000}"/>
    <cellStyle name="Note 2 13 3" xfId="5083" xr:uid="{00000000-0005-0000-0000-00002D1F0000}"/>
    <cellStyle name="Note 2 14" xfId="5084" xr:uid="{00000000-0005-0000-0000-00002E1F0000}"/>
    <cellStyle name="Note 2 14 2" xfId="5085" xr:uid="{00000000-0005-0000-0000-00002F1F0000}"/>
    <cellStyle name="Note 2 14 3" xfId="5086" xr:uid="{00000000-0005-0000-0000-0000301F0000}"/>
    <cellStyle name="Note 2 15" xfId="5087" xr:uid="{00000000-0005-0000-0000-0000311F0000}"/>
    <cellStyle name="Note 2 15 2" xfId="5088" xr:uid="{00000000-0005-0000-0000-0000321F0000}"/>
    <cellStyle name="Note 2 15 3" xfId="5089" xr:uid="{00000000-0005-0000-0000-0000331F0000}"/>
    <cellStyle name="Note 2 16" xfId="5090" xr:uid="{00000000-0005-0000-0000-0000341F0000}"/>
    <cellStyle name="Note 2 16 2" xfId="5091" xr:uid="{00000000-0005-0000-0000-0000351F0000}"/>
    <cellStyle name="Note 2 16 3" xfId="5092" xr:uid="{00000000-0005-0000-0000-0000361F0000}"/>
    <cellStyle name="Note 2 17" xfId="5093" xr:uid="{00000000-0005-0000-0000-0000371F0000}"/>
    <cellStyle name="Note 2 17 2" xfId="5094" xr:uid="{00000000-0005-0000-0000-0000381F0000}"/>
    <cellStyle name="Note 2 17 3" xfId="5095" xr:uid="{00000000-0005-0000-0000-0000391F0000}"/>
    <cellStyle name="Note 2 18" xfId="5096" xr:uid="{00000000-0005-0000-0000-00003A1F0000}"/>
    <cellStyle name="Note 2 18 2" xfId="5097" xr:uid="{00000000-0005-0000-0000-00003B1F0000}"/>
    <cellStyle name="Note 2 18 3" xfId="5098" xr:uid="{00000000-0005-0000-0000-00003C1F0000}"/>
    <cellStyle name="Note 2 19" xfId="5099" xr:uid="{00000000-0005-0000-0000-00003D1F0000}"/>
    <cellStyle name="Note 2 19 2" xfId="5100" xr:uid="{00000000-0005-0000-0000-00003E1F0000}"/>
    <cellStyle name="Note 2 19 3" xfId="6467" xr:uid="{00000000-0005-0000-0000-00003F1F0000}"/>
    <cellStyle name="Note 2 2" xfId="5101" xr:uid="{00000000-0005-0000-0000-0000401F0000}"/>
    <cellStyle name="Note 2 2 2" xfId="5102" xr:uid="{00000000-0005-0000-0000-0000411F0000}"/>
    <cellStyle name="Note 2 2 3" xfId="5103" xr:uid="{00000000-0005-0000-0000-0000421F0000}"/>
    <cellStyle name="Note 2 2 4" xfId="5104" xr:uid="{00000000-0005-0000-0000-0000431F0000}"/>
    <cellStyle name="Note 2 2 5" xfId="5105" xr:uid="{00000000-0005-0000-0000-0000441F0000}"/>
    <cellStyle name="Note 2 20" xfId="5106" xr:uid="{00000000-0005-0000-0000-0000451F0000}"/>
    <cellStyle name="Note 2 20 2" xfId="5107" xr:uid="{00000000-0005-0000-0000-0000461F0000}"/>
    <cellStyle name="Note 2 20 3" xfId="6945" xr:uid="{00000000-0005-0000-0000-0000471F0000}"/>
    <cellStyle name="Note 2 21" xfId="5108" xr:uid="{00000000-0005-0000-0000-0000481F0000}"/>
    <cellStyle name="Note 2 21 2" xfId="5109" xr:uid="{00000000-0005-0000-0000-0000491F0000}"/>
    <cellStyle name="Note 2 21 3" xfId="6903" xr:uid="{00000000-0005-0000-0000-00004A1F0000}"/>
    <cellStyle name="Note 2 22" xfId="5110" xr:uid="{00000000-0005-0000-0000-00004B1F0000}"/>
    <cellStyle name="Note 2 22 2" xfId="5111" xr:uid="{00000000-0005-0000-0000-00004C1F0000}"/>
    <cellStyle name="Note 2 22 3" xfId="6929" xr:uid="{00000000-0005-0000-0000-00004D1F0000}"/>
    <cellStyle name="Note 2 23" xfId="5112" xr:uid="{00000000-0005-0000-0000-00004E1F0000}"/>
    <cellStyle name="Note 2 23 2" xfId="5113" xr:uid="{00000000-0005-0000-0000-00004F1F0000}"/>
    <cellStyle name="Note 2 23 3" xfId="6913" xr:uid="{00000000-0005-0000-0000-0000501F0000}"/>
    <cellStyle name="Note 2 24" xfId="5114" xr:uid="{00000000-0005-0000-0000-0000511F0000}"/>
    <cellStyle name="Note 2 24 2" xfId="5115" xr:uid="{00000000-0005-0000-0000-0000521F0000}"/>
    <cellStyle name="Note 2 24 3" xfId="6918" xr:uid="{00000000-0005-0000-0000-0000531F0000}"/>
    <cellStyle name="Note 2 25" xfId="5116" xr:uid="{00000000-0005-0000-0000-0000541F0000}"/>
    <cellStyle name="Note 2 25 2" xfId="5117" xr:uid="{00000000-0005-0000-0000-0000551F0000}"/>
    <cellStyle name="Note 2 25 3" xfId="6950" xr:uid="{00000000-0005-0000-0000-0000561F0000}"/>
    <cellStyle name="Note 2 26" xfId="5118" xr:uid="{00000000-0005-0000-0000-0000571F0000}"/>
    <cellStyle name="Note 2 27" xfId="5119" xr:uid="{00000000-0005-0000-0000-0000581F0000}"/>
    <cellStyle name="Note 2 3" xfId="5120" xr:uid="{00000000-0005-0000-0000-0000591F0000}"/>
    <cellStyle name="Note 2 3 10" xfId="5121" xr:uid="{00000000-0005-0000-0000-00005A1F0000}"/>
    <cellStyle name="Note 2 3 11" xfId="6441" xr:uid="{00000000-0005-0000-0000-00005B1F0000}"/>
    <cellStyle name="Note 2 3 2" xfId="5122" xr:uid="{00000000-0005-0000-0000-00005C1F0000}"/>
    <cellStyle name="Note 2 3 3" xfId="5123" xr:uid="{00000000-0005-0000-0000-00005D1F0000}"/>
    <cellStyle name="Note 2 3 4" xfId="5124" xr:uid="{00000000-0005-0000-0000-00005E1F0000}"/>
    <cellStyle name="Note 2 3 5" xfId="5125" xr:uid="{00000000-0005-0000-0000-00005F1F0000}"/>
    <cellStyle name="Note 2 3 6" xfId="5126" xr:uid="{00000000-0005-0000-0000-0000601F0000}"/>
    <cellStyle name="Note 2 3 7" xfId="5127" xr:uid="{00000000-0005-0000-0000-0000611F0000}"/>
    <cellStyle name="Note 2 3 8" xfId="5128" xr:uid="{00000000-0005-0000-0000-0000621F0000}"/>
    <cellStyle name="Note 2 3 9" xfId="5129" xr:uid="{00000000-0005-0000-0000-0000631F0000}"/>
    <cellStyle name="Note 2 4" xfId="5130" xr:uid="{00000000-0005-0000-0000-0000641F0000}"/>
    <cellStyle name="Note 2 4 10" xfId="5131" xr:uid="{00000000-0005-0000-0000-0000651F0000}"/>
    <cellStyle name="Note 2 4 11" xfId="5132" xr:uid="{00000000-0005-0000-0000-0000661F0000}"/>
    <cellStyle name="Note 2 4 2" xfId="5133" xr:uid="{00000000-0005-0000-0000-0000671F0000}"/>
    <cellStyle name="Note 2 4 2 2" xfId="5134" xr:uid="{00000000-0005-0000-0000-0000681F0000}"/>
    <cellStyle name="Note 2 4 2 3" xfId="5135" xr:uid="{00000000-0005-0000-0000-0000691F0000}"/>
    <cellStyle name="Note 2 4 3" xfId="5136" xr:uid="{00000000-0005-0000-0000-00006A1F0000}"/>
    <cellStyle name="Note 2 4 4" xfId="5137" xr:uid="{00000000-0005-0000-0000-00006B1F0000}"/>
    <cellStyle name="Note 2 4 5" xfId="5138" xr:uid="{00000000-0005-0000-0000-00006C1F0000}"/>
    <cellStyle name="Note 2 4 6" xfId="5139" xr:uid="{00000000-0005-0000-0000-00006D1F0000}"/>
    <cellStyle name="Note 2 4 7" xfId="5140" xr:uid="{00000000-0005-0000-0000-00006E1F0000}"/>
    <cellStyle name="Note 2 4 8" xfId="5141" xr:uid="{00000000-0005-0000-0000-00006F1F0000}"/>
    <cellStyle name="Note 2 4 9" xfId="5142" xr:uid="{00000000-0005-0000-0000-0000701F0000}"/>
    <cellStyle name="Note 2 5" xfId="5143" xr:uid="{00000000-0005-0000-0000-0000711F0000}"/>
    <cellStyle name="Note 2 5 10" xfId="5144" xr:uid="{00000000-0005-0000-0000-0000721F0000}"/>
    <cellStyle name="Note 2 5 11" xfId="5145" xr:uid="{00000000-0005-0000-0000-0000731F0000}"/>
    <cellStyle name="Note 2 5 2" xfId="5146" xr:uid="{00000000-0005-0000-0000-0000741F0000}"/>
    <cellStyle name="Note 2 5 2 2" xfId="5147" xr:uid="{00000000-0005-0000-0000-0000751F0000}"/>
    <cellStyle name="Note 2 5 2 3" xfId="6471" xr:uid="{00000000-0005-0000-0000-0000761F0000}"/>
    <cellStyle name="Note 2 5 3" xfId="5148" xr:uid="{00000000-0005-0000-0000-0000771F0000}"/>
    <cellStyle name="Note 2 5 4" xfId="5149" xr:uid="{00000000-0005-0000-0000-0000781F0000}"/>
    <cellStyle name="Note 2 5 5" xfId="5150" xr:uid="{00000000-0005-0000-0000-0000791F0000}"/>
    <cellStyle name="Note 2 5 6" xfId="5151" xr:uid="{00000000-0005-0000-0000-00007A1F0000}"/>
    <cellStyle name="Note 2 5 7" xfId="5152" xr:uid="{00000000-0005-0000-0000-00007B1F0000}"/>
    <cellStyle name="Note 2 5 8" xfId="5153" xr:uid="{00000000-0005-0000-0000-00007C1F0000}"/>
    <cellStyle name="Note 2 5 9" xfId="5154" xr:uid="{00000000-0005-0000-0000-00007D1F0000}"/>
    <cellStyle name="Note 2 6" xfId="5155" xr:uid="{00000000-0005-0000-0000-00007E1F0000}"/>
    <cellStyle name="Note 2 6 2" xfId="5156" xr:uid="{00000000-0005-0000-0000-00007F1F0000}"/>
    <cellStyle name="Note 2 6 3" xfId="5157" xr:uid="{00000000-0005-0000-0000-0000801F0000}"/>
    <cellStyle name="Note 2 7" xfId="5158" xr:uid="{00000000-0005-0000-0000-0000811F0000}"/>
    <cellStyle name="Note 2 7 2" xfId="5159" xr:uid="{00000000-0005-0000-0000-0000821F0000}"/>
    <cellStyle name="Note 2 7 3" xfId="5160" xr:uid="{00000000-0005-0000-0000-0000831F0000}"/>
    <cellStyle name="Note 2 8" xfId="5161" xr:uid="{00000000-0005-0000-0000-0000841F0000}"/>
    <cellStyle name="Note 2 8 2" xfId="5162" xr:uid="{00000000-0005-0000-0000-0000851F0000}"/>
    <cellStyle name="Note 2 8 3" xfId="5163" xr:uid="{00000000-0005-0000-0000-0000861F0000}"/>
    <cellStyle name="Note 2 9" xfId="5164" xr:uid="{00000000-0005-0000-0000-0000871F0000}"/>
    <cellStyle name="Note 2 9 2" xfId="5165" xr:uid="{00000000-0005-0000-0000-0000881F0000}"/>
    <cellStyle name="Note 2 9 3" xfId="5166" xr:uid="{00000000-0005-0000-0000-0000891F0000}"/>
    <cellStyle name="Note 2_Blood_21months_EURO" xfId="5167" xr:uid="{00000000-0005-0000-0000-00008A1F0000}"/>
    <cellStyle name="Note 3" xfId="5168" xr:uid="{00000000-0005-0000-0000-00008B1F0000}"/>
    <cellStyle name="Note 3 2" xfId="5169" xr:uid="{00000000-0005-0000-0000-00008C1F0000}"/>
    <cellStyle name="Note 3 2 2" xfId="5170" xr:uid="{00000000-0005-0000-0000-00008D1F0000}"/>
    <cellStyle name="Note 3 2 3" xfId="5171" xr:uid="{00000000-0005-0000-0000-00008E1F0000}"/>
    <cellStyle name="Note 3 2 4" xfId="5172" xr:uid="{00000000-0005-0000-0000-00008F1F0000}"/>
    <cellStyle name="Note 3 2 5" xfId="5173" xr:uid="{00000000-0005-0000-0000-0000901F0000}"/>
    <cellStyle name="Note 3 3" xfId="5174" xr:uid="{00000000-0005-0000-0000-0000911F0000}"/>
    <cellStyle name="Note 3 4" xfId="5175" xr:uid="{00000000-0005-0000-0000-0000921F0000}"/>
    <cellStyle name="Note 3 5" xfId="5176" xr:uid="{00000000-0005-0000-0000-0000931F0000}"/>
    <cellStyle name="Note 3 6" xfId="5177" xr:uid="{00000000-0005-0000-0000-0000941F0000}"/>
    <cellStyle name="Note 3_GHRN GEO HIV_R10 Budgetlast" xfId="5178" xr:uid="{00000000-0005-0000-0000-0000951F0000}"/>
    <cellStyle name="Note 4" xfId="5179" xr:uid="{00000000-0005-0000-0000-0000961F0000}"/>
    <cellStyle name="Note 4 2" xfId="5180" xr:uid="{00000000-0005-0000-0000-0000971F0000}"/>
    <cellStyle name="Note 4 2 2" xfId="5181" xr:uid="{00000000-0005-0000-0000-0000981F0000}"/>
    <cellStyle name="Note 4 2 3" xfId="5182" xr:uid="{00000000-0005-0000-0000-0000991F0000}"/>
    <cellStyle name="Note 4 2 4" xfId="5183" xr:uid="{00000000-0005-0000-0000-00009A1F0000}"/>
    <cellStyle name="Note 4 2 5" xfId="5184" xr:uid="{00000000-0005-0000-0000-00009B1F0000}"/>
    <cellStyle name="Note 4 3" xfId="5185" xr:uid="{00000000-0005-0000-0000-00009C1F0000}"/>
    <cellStyle name="Note 4 4" xfId="5186" xr:uid="{00000000-0005-0000-0000-00009D1F0000}"/>
    <cellStyle name="Note 4 5" xfId="5187" xr:uid="{00000000-0005-0000-0000-00009E1F0000}"/>
    <cellStyle name="Note 4 6" xfId="5188" xr:uid="{00000000-0005-0000-0000-00009F1F0000}"/>
    <cellStyle name="Note 4_GHRN GEO HIV_R10 Budgetlast" xfId="5189" xr:uid="{00000000-0005-0000-0000-0000A01F0000}"/>
    <cellStyle name="Note 5" xfId="5190" xr:uid="{00000000-0005-0000-0000-0000A11F0000}"/>
    <cellStyle name="Note 5 2" xfId="5191" xr:uid="{00000000-0005-0000-0000-0000A21F0000}"/>
    <cellStyle name="Note 5 2 2" xfId="7326" xr:uid="{00000000-0005-0000-0000-0000A31F0000}"/>
    <cellStyle name="Note 5 3" xfId="6442" xr:uid="{00000000-0005-0000-0000-0000A41F0000}"/>
    <cellStyle name="Note 6" xfId="5192" xr:uid="{00000000-0005-0000-0000-0000A51F0000}"/>
    <cellStyle name="Note 6 2" xfId="5193" xr:uid="{00000000-0005-0000-0000-0000A61F0000}"/>
    <cellStyle name="Note 6 2 2" xfId="7327" xr:uid="{00000000-0005-0000-0000-0000A71F0000}"/>
    <cellStyle name="Note 6 3" xfId="6443" xr:uid="{00000000-0005-0000-0000-0000A81F0000}"/>
    <cellStyle name="Note 7" xfId="5194" xr:uid="{00000000-0005-0000-0000-0000A91F0000}"/>
    <cellStyle name="Note 7 2" xfId="5195" xr:uid="{00000000-0005-0000-0000-0000AA1F0000}"/>
    <cellStyle name="Note 7 2 2" xfId="7328" xr:uid="{00000000-0005-0000-0000-0000AB1F0000}"/>
    <cellStyle name="Note 7 3" xfId="6444" xr:uid="{00000000-0005-0000-0000-0000AC1F0000}"/>
    <cellStyle name="Note 8" xfId="5196" xr:uid="{00000000-0005-0000-0000-0000AD1F0000}"/>
    <cellStyle name="Note 8 2" xfId="5197" xr:uid="{00000000-0005-0000-0000-0000AE1F0000}"/>
    <cellStyle name="Note 8 2 2" xfId="7329" xr:uid="{00000000-0005-0000-0000-0000AF1F0000}"/>
    <cellStyle name="Note 8 3" xfId="6445" xr:uid="{00000000-0005-0000-0000-0000B01F0000}"/>
    <cellStyle name="Note 9" xfId="5198" xr:uid="{00000000-0005-0000-0000-0000B11F0000}"/>
    <cellStyle name="Note 9 2" xfId="5199" xr:uid="{00000000-0005-0000-0000-0000B21F0000}"/>
    <cellStyle name="Note 9 2 2" xfId="7330" xr:uid="{00000000-0005-0000-0000-0000B31F0000}"/>
    <cellStyle name="Note 9 3" xfId="6446" xr:uid="{00000000-0005-0000-0000-0000B41F0000}"/>
    <cellStyle name="Output 2" xfId="5200" xr:uid="{00000000-0005-0000-0000-0000B51F0000}"/>
    <cellStyle name="Output 2 10" xfId="5201" xr:uid="{00000000-0005-0000-0000-0000B61F0000}"/>
    <cellStyle name="Output 2 11" xfId="5202" xr:uid="{00000000-0005-0000-0000-0000B71F0000}"/>
    <cellStyle name="Output 2 12" xfId="5203" xr:uid="{00000000-0005-0000-0000-0000B81F0000}"/>
    <cellStyle name="Output 2 13" xfId="5204" xr:uid="{00000000-0005-0000-0000-0000B91F0000}"/>
    <cellStyle name="Output 2 14" xfId="5205" xr:uid="{00000000-0005-0000-0000-0000BA1F0000}"/>
    <cellStyle name="Output 2 15" xfId="5206" xr:uid="{00000000-0005-0000-0000-0000BB1F0000}"/>
    <cellStyle name="Output 2 16" xfId="5207" xr:uid="{00000000-0005-0000-0000-0000BC1F0000}"/>
    <cellStyle name="Output 2 17" xfId="5208" xr:uid="{00000000-0005-0000-0000-0000BD1F0000}"/>
    <cellStyle name="Output 2 18" xfId="5209" xr:uid="{00000000-0005-0000-0000-0000BE1F0000}"/>
    <cellStyle name="Output 2 19" xfId="5210" xr:uid="{00000000-0005-0000-0000-0000BF1F0000}"/>
    <cellStyle name="Output 2 2" xfId="5211" xr:uid="{00000000-0005-0000-0000-0000C01F0000}"/>
    <cellStyle name="Output 2 20" xfId="5212" xr:uid="{00000000-0005-0000-0000-0000C11F0000}"/>
    <cellStyle name="Output 2 21" xfId="5213" xr:uid="{00000000-0005-0000-0000-0000C21F0000}"/>
    <cellStyle name="Output 2 22" xfId="5214" xr:uid="{00000000-0005-0000-0000-0000C31F0000}"/>
    <cellStyle name="Output 2 23" xfId="5215" xr:uid="{00000000-0005-0000-0000-0000C41F0000}"/>
    <cellStyle name="Output 2 24" xfId="5216" xr:uid="{00000000-0005-0000-0000-0000C51F0000}"/>
    <cellStyle name="Output 2 25" xfId="5217" xr:uid="{00000000-0005-0000-0000-0000C61F0000}"/>
    <cellStyle name="Output 2 26" xfId="5218" xr:uid="{00000000-0005-0000-0000-0000C71F0000}"/>
    <cellStyle name="Output 2 3" xfId="5219" xr:uid="{00000000-0005-0000-0000-0000C81F0000}"/>
    <cellStyle name="Output 2 3 2" xfId="5220" xr:uid="{00000000-0005-0000-0000-0000C91F0000}"/>
    <cellStyle name="Output 2 3 3" xfId="5221" xr:uid="{00000000-0005-0000-0000-0000CA1F0000}"/>
    <cellStyle name="Output 2 3 4" xfId="5222" xr:uid="{00000000-0005-0000-0000-0000CB1F0000}"/>
    <cellStyle name="Output 2 3 5" xfId="5223" xr:uid="{00000000-0005-0000-0000-0000CC1F0000}"/>
    <cellStyle name="Output 2 3 6" xfId="5224" xr:uid="{00000000-0005-0000-0000-0000CD1F0000}"/>
    <cellStyle name="Output 2 3 7" xfId="5225" xr:uid="{00000000-0005-0000-0000-0000CE1F0000}"/>
    <cellStyle name="Output 2 3 8" xfId="5226" xr:uid="{00000000-0005-0000-0000-0000CF1F0000}"/>
    <cellStyle name="Output 2 3 9" xfId="5227" xr:uid="{00000000-0005-0000-0000-0000D01F0000}"/>
    <cellStyle name="Output 2 4" xfId="5228" xr:uid="{00000000-0005-0000-0000-0000D11F0000}"/>
    <cellStyle name="Output 2 4 2" xfId="5229" xr:uid="{00000000-0005-0000-0000-0000D21F0000}"/>
    <cellStyle name="Output 2 4 3" xfId="5230" xr:uid="{00000000-0005-0000-0000-0000D31F0000}"/>
    <cellStyle name="Output 2 4 4" xfId="5231" xr:uid="{00000000-0005-0000-0000-0000D41F0000}"/>
    <cellStyle name="Output 2 4 5" xfId="5232" xr:uid="{00000000-0005-0000-0000-0000D51F0000}"/>
    <cellStyle name="Output 2 4 6" xfId="5233" xr:uid="{00000000-0005-0000-0000-0000D61F0000}"/>
    <cellStyle name="Output 2 4 7" xfId="5234" xr:uid="{00000000-0005-0000-0000-0000D71F0000}"/>
    <cellStyle name="Output 2 4 8" xfId="5235" xr:uid="{00000000-0005-0000-0000-0000D81F0000}"/>
    <cellStyle name="Output 2 4 9" xfId="5236" xr:uid="{00000000-0005-0000-0000-0000D91F0000}"/>
    <cellStyle name="Output 2 5" xfId="5237" xr:uid="{00000000-0005-0000-0000-0000DA1F0000}"/>
    <cellStyle name="Output 2 6" xfId="5238" xr:uid="{00000000-0005-0000-0000-0000DB1F0000}"/>
    <cellStyle name="Output 2 7" xfId="5239" xr:uid="{00000000-0005-0000-0000-0000DC1F0000}"/>
    <cellStyle name="Output 2 8" xfId="5240" xr:uid="{00000000-0005-0000-0000-0000DD1F0000}"/>
    <cellStyle name="Output 2 9" xfId="5241" xr:uid="{00000000-0005-0000-0000-0000DE1F0000}"/>
    <cellStyle name="Output 2_Blood_21months_EURO" xfId="5242" xr:uid="{00000000-0005-0000-0000-0000DF1F0000}"/>
    <cellStyle name="Output 3" xfId="5243" xr:uid="{00000000-0005-0000-0000-0000E01F0000}"/>
    <cellStyle name="Output 3 2" xfId="5244" xr:uid="{00000000-0005-0000-0000-0000E11F0000}"/>
    <cellStyle name="Output 3_GHRN GEO HIV_R10 Budgetlast" xfId="5245" xr:uid="{00000000-0005-0000-0000-0000E21F0000}"/>
    <cellStyle name="Output 4" xfId="5246" xr:uid="{00000000-0005-0000-0000-0000E31F0000}"/>
    <cellStyle name="Output 4 2" xfId="5247" xr:uid="{00000000-0005-0000-0000-0000E41F0000}"/>
    <cellStyle name="Output 4_GHRN GEO HIV_R10 Budgetlast" xfId="5248" xr:uid="{00000000-0005-0000-0000-0000E51F0000}"/>
    <cellStyle name="Output 5" xfId="5249" xr:uid="{00000000-0005-0000-0000-0000E61F0000}"/>
    <cellStyle name="Output 6" xfId="6332" xr:uid="{00000000-0005-0000-0000-0000E71F0000}"/>
    <cellStyle name="Output 7" xfId="6333" xr:uid="{00000000-0005-0000-0000-0000E81F0000}"/>
    <cellStyle name="Output 8" xfId="6334" xr:uid="{00000000-0005-0000-0000-0000E91F0000}"/>
    <cellStyle name="Percent" xfId="2" builtinId="5"/>
    <cellStyle name="Percent 2" xfId="9" xr:uid="{00000000-0005-0000-0000-0000EB1F0000}"/>
    <cellStyle name="Percent 2 10" xfId="5250" xr:uid="{00000000-0005-0000-0000-0000EC1F0000}"/>
    <cellStyle name="Percent 2 10 2" xfId="5251" xr:uid="{00000000-0005-0000-0000-0000ED1F0000}"/>
    <cellStyle name="Percent 2 10 2 2" xfId="7331" xr:uid="{00000000-0005-0000-0000-0000EE1F0000}"/>
    <cellStyle name="Percent 2 10 3" xfId="6764" xr:uid="{00000000-0005-0000-0000-0000EF1F0000}"/>
    <cellStyle name="Percent 2 11" xfId="5252" xr:uid="{00000000-0005-0000-0000-0000F01F0000}"/>
    <cellStyle name="Percent 2 11 2" xfId="5253" xr:uid="{00000000-0005-0000-0000-0000F11F0000}"/>
    <cellStyle name="Percent 2 11 2 2" xfId="7332" xr:uid="{00000000-0005-0000-0000-0000F21F0000}"/>
    <cellStyle name="Percent 2 11 3" xfId="6765" xr:uid="{00000000-0005-0000-0000-0000F31F0000}"/>
    <cellStyle name="Percent 2 12" xfId="5254" xr:uid="{00000000-0005-0000-0000-0000F41F0000}"/>
    <cellStyle name="Percent 2 12 2" xfId="5255" xr:uid="{00000000-0005-0000-0000-0000F51F0000}"/>
    <cellStyle name="Percent 2 12 2 2" xfId="7333" xr:uid="{00000000-0005-0000-0000-0000F61F0000}"/>
    <cellStyle name="Percent 2 12 3" xfId="6766" xr:uid="{00000000-0005-0000-0000-0000F71F0000}"/>
    <cellStyle name="Percent 2 13" xfId="5256" xr:uid="{00000000-0005-0000-0000-0000F81F0000}"/>
    <cellStyle name="Percent 2 13 2" xfId="5257" xr:uid="{00000000-0005-0000-0000-0000F91F0000}"/>
    <cellStyle name="Percent 2 13 2 2" xfId="7334" xr:uid="{00000000-0005-0000-0000-0000FA1F0000}"/>
    <cellStyle name="Percent 2 13 3" xfId="6767" xr:uid="{00000000-0005-0000-0000-0000FB1F0000}"/>
    <cellStyle name="Percent 2 14" xfId="5258" xr:uid="{00000000-0005-0000-0000-0000FC1F0000}"/>
    <cellStyle name="Percent 2 14 2" xfId="5259" xr:uid="{00000000-0005-0000-0000-0000FD1F0000}"/>
    <cellStyle name="Percent 2 14 2 2" xfId="7335" xr:uid="{00000000-0005-0000-0000-0000FE1F0000}"/>
    <cellStyle name="Percent 2 14 3" xfId="6768" xr:uid="{00000000-0005-0000-0000-0000FF1F0000}"/>
    <cellStyle name="Percent 2 15" xfId="5260" xr:uid="{00000000-0005-0000-0000-000000200000}"/>
    <cellStyle name="Percent 2 15 2" xfId="5261" xr:uid="{00000000-0005-0000-0000-000001200000}"/>
    <cellStyle name="Percent 2 15 2 2" xfId="7336" xr:uid="{00000000-0005-0000-0000-000002200000}"/>
    <cellStyle name="Percent 2 15 3" xfId="6769" xr:uid="{00000000-0005-0000-0000-000003200000}"/>
    <cellStyle name="Percent 2 16" xfId="5262" xr:uid="{00000000-0005-0000-0000-000004200000}"/>
    <cellStyle name="Percent 2 16 2" xfId="5263" xr:uid="{00000000-0005-0000-0000-000005200000}"/>
    <cellStyle name="Percent 2 16 2 2" xfId="7337" xr:uid="{00000000-0005-0000-0000-000006200000}"/>
    <cellStyle name="Percent 2 16 3" xfId="6770" xr:uid="{00000000-0005-0000-0000-000007200000}"/>
    <cellStyle name="Percent 2 17" xfId="5264" xr:uid="{00000000-0005-0000-0000-000008200000}"/>
    <cellStyle name="Percent 2 17 2" xfId="5265" xr:uid="{00000000-0005-0000-0000-000009200000}"/>
    <cellStyle name="Percent 2 17 2 2" xfId="7338" xr:uid="{00000000-0005-0000-0000-00000A200000}"/>
    <cellStyle name="Percent 2 17 3" xfId="6771" xr:uid="{00000000-0005-0000-0000-00000B200000}"/>
    <cellStyle name="Percent 2 18" xfId="5266" xr:uid="{00000000-0005-0000-0000-00000C200000}"/>
    <cellStyle name="Percent 2 18 2" xfId="5267" xr:uid="{00000000-0005-0000-0000-00000D200000}"/>
    <cellStyle name="Percent 2 18 2 2" xfId="7339" xr:uid="{00000000-0005-0000-0000-00000E200000}"/>
    <cellStyle name="Percent 2 18 3" xfId="6772" xr:uid="{00000000-0005-0000-0000-00000F200000}"/>
    <cellStyle name="Percent 2 19" xfId="5268" xr:uid="{00000000-0005-0000-0000-000010200000}"/>
    <cellStyle name="Percent 2 19 2" xfId="5269" xr:uid="{00000000-0005-0000-0000-000011200000}"/>
    <cellStyle name="Percent 2 19 2 2" xfId="7340" xr:uid="{00000000-0005-0000-0000-000012200000}"/>
    <cellStyle name="Percent 2 19 3" xfId="6773" xr:uid="{00000000-0005-0000-0000-000013200000}"/>
    <cellStyle name="Percent 2 2" xfId="5270" xr:uid="{00000000-0005-0000-0000-000014200000}"/>
    <cellStyle name="Percent 2 2 2" xfId="5271" xr:uid="{00000000-0005-0000-0000-000015200000}"/>
    <cellStyle name="Percent 2 2 2 2" xfId="5272" xr:uid="{00000000-0005-0000-0000-000016200000}"/>
    <cellStyle name="Percent 2 2 2 2 2" xfId="5273" xr:uid="{00000000-0005-0000-0000-000017200000}"/>
    <cellStyle name="Percent 2 2 2 2 3" xfId="6775" xr:uid="{00000000-0005-0000-0000-000018200000}"/>
    <cellStyle name="Percent 2 2 2 3" xfId="6774" xr:uid="{00000000-0005-0000-0000-000019200000}"/>
    <cellStyle name="Percent 2 2 3" xfId="5274" xr:uid="{00000000-0005-0000-0000-00001A200000}"/>
    <cellStyle name="Percent 2 2 3 2" xfId="5275" xr:uid="{00000000-0005-0000-0000-00001B200000}"/>
    <cellStyle name="Percent 2 2 3 3" xfId="6776" xr:uid="{00000000-0005-0000-0000-00001C200000}"/>
    <cellStyle name="Percent 2 2 4" xfId="5276" xr:uid="{00000000-0005-0000-0000-00001D200000}"/>
    <cellStyle name="Percent 2 2 5" xfId="6448" xr:uid="{00000000-0005-0000-0000-00001E200000}"/>
    <cellStyle name="Percent 2 20" xfId="5277" xr:uid="{00000000-0005-0000-0000-00001F200000}"/>
    <cellStyle name="Percent 2 20 2" xfId="5278" xr:uid="{00000000-0005-0000-0000-000020200000}"/>
    <cellStyle name="Percent 2 20 2 2" xfId="7341" xr:uid="{00000000-0005-0000-0000-000021200000}"/>
    <cellStyle name="Percent 2 20 3" xfId="6466" xr:uid="{00000000-0005-0000-0000-000022200000}"/>
    <cellStyle name="Percent 2 21" xfId="5279" xr:uid="{00000000-0005-0000-0000-000023200000}"/>
    <cellStyle name="Percent 2 21 2" xfId="5280" xr:uid="{00000000-0005-0000-0000-000024200000}"/>
    <cellStyle name="Percent 2 21 2 2" xfId="7342" xr:uid="{00000000-0005-0000-0000-000025200000}"/>
    <cellStyle name="Percent 2 21 3" xfId="6936" xr:uid="{00000000-0005-0000-0000-000026200000}"/>
    <cellStyle name="Percent 2 22" xfId="5281" xr:uid="{00000000-0005-0000-0000-000027200000}"/>
    <cellStyle name="Percent 2 22 2" xfId="5282" xr:uid="{00000000-0005-0000-0000-000028200000}"/>
    <cellStyle name="Percent 2 22 2 2" xfId="7343" xr:uid="{00000000-0005-0000-0000-000029200000}"/>
    <cellStyle name="Percent 2 22 3" xfId="6472" xr:uid="{00000000-0005-0000-0000-00002A200000}"/>
    <cellStyle name="Percent 2 23" xfId="5283" xr:uid="{00000000-0005-0000-0000-00002B200000}"/>
    <cellStyle name="Percent 2 23 2" xfId="5284" xr:uid="{00000000-0005-0000-0000-00002C200000}"/>
    <cellStyle name="Percent 2 23 2 2" xfId="7344" xr:uid="{00000000-0005-0000-0000-00002D200000}"/>
    <cellStyle name="Percent 2 23 3" xfId="6940" xr:uid="{00000000-0005-0000-0000-00002E200000}"/>
    <cellStyle name="Percent 2 24" xfId="5285" xr:uid="{00000000-0005-0000-0000-00002F200000}"/>
    <cellStyle name="Percent 2 24 2" xfId="5286" xr:uid="{00000000-0005-0000-0000-000030200000}"/>
    <cellStyle name="Percent 2 24 2 2" xfId="7345" xr:uid="{00000000-0005-0000-0000-000031200000}"/>
    <cellStyle name="Percent 2 24 3" xfId="6908" xr:uid="{00000000-0005-0000-0000-000032200000}"/>
    <cellStyle name="Percent 2 25" xfId="5287" xr:uid="{00000000-0005-0000-0000-000033200000}"/>
    <cellStyle name="Percent 2 25 2" xfId="5288" xr:uid="{00000000-0005-0000-0000-000034200000}"/>
    <cellStyle name="Percent 2 25 2 2" xfId="7346" xr:uid="{00000000-0005-0000-0000-000035200000}"/>
    <cellStyle name="Percent 2 25 3" xfId="6954" xr:uid="{00000000-0005-0000-0000-000036200000}"/>
    <cellStyle name="Percent 2 26" xfId="5289" xr:uid="{00000000-0005-0000-0000-000037200000}"/>
    <cellStyle name="Percent 2 26 2" xfId="5290" xr:uid="{00000000-0005-0000-0000-000038200000}"/>
    <cellStyle name="Percent 2 26 2 2" xfId="7347" xr:uid="{00000000-0005-0000-0000-000039200000}"/>
    <cellStyle name="Percent 2 26 3" xfId="6961" xr:uid="{00000000-0005-0000-0000-00003A200000}"/>
    <cellStyle name="Percent 2 27" xfId="5291" xr:uid="{00000000-0005-0000-0000-00003B200000}"/>
    <cellStyle name="Percent 2 27 2" xfId="5292" xr:uid="{00000000-0005-0000-0000-00003C200000}"/>
    <cellStyle name="Percent 2 27 3" xfId="7216" xr:uid="{00000000-0005-0000-0000-00003D200000}"/>
    <cellStyle name="Percent 2 28" xfId="5293" xr:uid="{00000000-0005-0000-0000-00003E200000}"/>
    <cellStyle name="Percent 2 28 2" xfId="5294" xr:uid="{00000000-0005-0000-0000-00003F200000}"/>
    <cellStyle name="Percent 2 28 3" xfId="7217" xr:uid="{00000000-0005-0000-0000-000040200000}"/>
    <cellStyle name="Percent 2 29" xfId="5295" xr:uid="{00000000-0005-0000-0000-000041200000}"/>
    <cellStyle name="Percent 2 29 2" xfId="5296" xr:uid="{00000000-0005-0000-0000-000042200000}"/>
    <cellStyle name="Percent 2 29 3" xfId="7218" xr:uid="{00000000-0005-0000-0000-000043200000}"/>
    <cellStyle name="Percent 2 3" xfId="5297" xr:uid="{00000000-0005-0000-0000-000044200000}"/>
    <cellStyle name="Percent 2 3 2" xfId="5298" xr:uid="{00000000-0005-0000-0000-000045200000}"/>
    <cellStyle name="Percent 2 3 2 2" xfId="7348" xr:uid="{00000000-0005-0000-0000-000046200000}"/>
    <cellStyle name="Percent 2 3 3" xfId="6447" xr:uid="{00000000-0005-0000-0000-000047200000}"/>
    <cellStyle name="Percent 2 30" xfId="5299" xr:uid="{00000000-0005-0000-0000-000048200000}"/>
    <cellStyle name="Percent 2 30 2" xfId="5300" xr:uid="{00000000-0005-0000-0000-000049200000}"/>
    <cellStyle name="Percent 2 30 3" xfId="7219" xr:uid="{00000000-0005-0000-0000-00004A200000}"/>
    <cellStyle name="Percent 2 31" xfId="5301" xr:uid="{00000000-0005-0000-0000-00004B200000}"/>
    <cellStyle name="Percent 2 31 2" xfId="5302" xr:uid="{00000000-0005-0000-0000-00004C200000}"/>
    <cellStyle name="Percent 2 31 3" xfId="7220" xr:uid="{00000000-0005-0000-0000-00004D200000}"/>
    <cellStyle name="Percent 2 32" xfId="5303" xr:uid="{00000000-0005-0000-0000-00004E200000}"/>
    <cellStyle name="Percent 2 32 2" xfId="5304" xr:uid="{00000000-0005-0000-0000-00004F200000}"/>
    <cellStyle name="Percent 2 32 3" xfId="7221" xr:uid="{00000000-0005-0000-0000-000050200000}"/>
    <cellStyle name="Percent 2 33" xfId="5305" xr:uid="{00000000-0005-0000-0000-000051200000}"/>
    <cellStyle name="Percent 2 33 2" xfId="5306" xr:uid="{00000000-0005-0000-0000-000052200000}"/>
    <cellStyle name="Percent 2 33 3" xfId="7222" xr:uid="{00000000-0005-0000-0000-000053200000}"/>
    <cellStyle name="Percent 2 34" xfId="5307" xr:uid="{00000000-0005-0000-0000-000054200000}"/>
    <cellStyle name="Percent 2 34 2" xfId="5308" xr:uid="{00000000-0005-0000-0000-000055200000}"/>
    <cellStyle name="Percent 2 34 3" xfId="7223" xr:uid="{00000000-0005-0000-0000-000056200000}"/>
    <cellStyle name="Percent 2 35" xfId="5309" xr:uid="{00000000-0005-0000-0000-000057200000}"/>
    <cellStyle name="Percent 2 35 2" xfId="5310" xr:uid="{00000000-0005-0000-0000-000058200000}"/>
    <cellStyle name="Percent 2 35 3" xfId="7224" xr:uid="{00000000-0005-0000-0000-000059200000}"/>
    <cellStyle name="Percent 2 36" xfId="6388" xr:uid="{00000000-0005-0000-0000-00005A200000}"/>
    <cellStyle name="Percent 2 4" xfId="5311" xr:uid="{00000000-0005-0000-0000-00005B200000}"/>
    <cellStyle name="Percent 2 4 2" xfId="5312" xr:uid="{00000000-0005-0000-0000-00005C200000}"/>
    <cellStyle name="Percent 2 4 2 2" xfId="7349" xr:uid="{00000000-0005-0000-0000-00005D200000}"/>
    <cellStyle name="Percent 2 4 3" xfId="6473" xr:uid="{00000000-0005-0000-0000-00005E200000}"/>
    <cellStyle name="Percent 2 5" xfId="5313" xr:uid="{00000000-0005-0000-0000-00005F200000}"/>
    <cellStyle name="Percent 2 5 2" xfId="5314" xr:uid="{00000000-0005-0000-0000-000060200000}"/>
    <cellStyle name="Percent 2 5 2 2" xfId="7350" xr:uid="{00000000-0005-0000-0000-000061200000}"/>
    <cellStyle name="Percent 2 5 3" xfId="6777" xr:uid="{00000000-0005-0000-0000-000062200000}"/>
    <cellStyle name="Percent 2 6" xfId="5315" xr:uid="{00000000-0005-0000-0000-000063200000}"/>
    <cellStyle name="Percent 2 6 2" xfId="5316" xr:uid="{00000000-0005-0000-0000-000064200000}"/>
    <cellStyle name="Percent 2 6 2 2" xfId="7351" xr:uid="{00000000-0005-0000-0000-000065200000}"/>
    <cellStyle name="Percent 2 6 3" xfId="6778" xr:uid="{00000000-0005-0000-0000-000066200000}"/>
    <cellStyle name="Percent 2 7" xfId="5317" xr:uid="{00000000-0005-0000-0000-000067200000}"/>
    <cellStyle name="Percent 2 7 2" xfId="5318" xr:uid="{00000000-0005-0000-0000-000068200000}"/>
    <cellStyle name="Percent 2 7 2 2" xfId="7352" xr:uid="{00000000-0005-0000-0000-000069200000}"/>
    <cellStyle name="Percent 2 7 3" xfId="6779" xr:uid="{00000000-0005-0000-0000-00006A200000}"/>
    <cellStyle name="Percent 2 8" xfId="5319" xr:uid="{00000000-0005-0000-0000-00006B200000}"/>
    <cellStyle name="Percent 2 8 2" xfId="5320" xr:uid="{00000000-0005-0000-0000-00006C200000}"/>
    <cellStyle name="Percent 2 8 2 2" xfId="7353" xr:uid="{00000000-0005-0000-0000-00006D200000}"/>
    <cellStyle name="Percent 2 8 3" xfId="6780" xr:uid="{00000000-0005-0000-0000-00006E200000}"/>
    <cellStyle name="Percent 2 9" xfId="5321" xr:uid="{00000000-0005-0000-0000-00006F200000}"/>
    <cellStyle name="Percent 2 9 2" xfId="5322" xr:uid="{00000000-0005-0000-0000-000070200000}"/>
    <cellStyle name="Percent 2 9 2 2" xfId="7354" xr:uid="{00000000-0005-0000-0000-000071200000}"/>
    <cellStyle name="Percent 2 9 3" xfId="6781" xr:uid="{00000000-0005-0000-0000-000072200000}"/>
    <cellStyle name="Percent 3" xfId="5323" xr:uid="{00000000-0005-0000-0000-000073200000}"/>
    <cellStyle name="Percent 3 2" xfId="5324" xr:uid="{00000000-0005-0000-0000-000074200000}"/>
    <cellStyle name="Percent 3 3" xfId="5325" xr:uid="{00000000-0005-0000-0000-000075200000}"/>
    <cellStyle name="Percent 3 4" xfId="5326" xr:uid="{00000000-0005-0000-0000-000076200000}"/>
    <cellStyle name="Percent 3 5" xfId="5327" xr:uid="{00000000-0005-0000-0000-000077200000}"/>
    <cellStyle name="Percent 4" xfId="5328" xr:uid="{00000000-0005-0000-0000-000078200000}"/>
    <cellStyle name="Percent 4 10" xfId="5329" xr:uid="{00000000-0005-0000-0000-000079200000}"/>
    <cellStyle name="Percent 4 10 2" xfId="5330" xr:uid="{00000000-0005-0000-0000-00007A200000}"/>
    <cellStyle name="Percent 4 10 3" xfId="6844" xr:uid="{00000000-0005-0000-0000-00007B200000}"/>
    <cellStyle name="Percent 4 11" xfId="5331" xr:uid="{00000000-0005-0000-0000-00007C200000}"/>
    <cellStyle name="Percent 4 11 2" xfId="5332" xr:uid="{00000000-0005-0000-0000-00007D200000}"/>
    <cellStyle name="Percent 4 11 3" xfId="6665" xr:uid="{00000000-0005-0000-0000-00007E200000}"/>
    <cellStyle name="Percent 4 12" xfId="5333" xr:uid="{00000000-0005-0000-0000-00007F200000}"/>
    <cellStyle name="Percent 4 13" xfId="6455" xr:uid="{00000000-0005-0000-0000-000080200000}"/>
    <cellStyle name="Percent 4 2" xfId="5334" xr:uid="{00000000-0005-0000-0000-000081200000}"/>
    <cellStyle name="Percent 4 2 2" xfId="5335" xr:uid="{00000000-0005-0000-0000-000082200000}"/>
    <cellStyle name="Percent 4 2 3" xfId="6782" xr:uid="{00000000-0005-0000-0000-000083200000}"/>
    <cellStyle name="Percent 4 3" xfId="5336" xr:uid="{00000000-0005-0000-0000-000084200000}"/>
    <cellStyle name="Percent 4 3 2" xfId="5337" xr:uid="{00000000-0005-0000-0000-000085200000}"/>
    <cellStyle name="Percent 4 3 3" xfId="6783" xr:uid="{00000000-0005-0000-0000-000086200000}"/>
    <cellStyle name="Percent 4 4" xfId="5338" xr:uid="{00000000-0005-0000-0000-000087200000}"/>
    <cellStyle name="Percent 4 4 2" xfId="5339" xr:uid="{00000000-0005-0000-0000-000088200000}"/>
    <cellStyle name="Percent 4 4 3" xfId="6784" xr:uid="{00000000-0005-0000-0000-000089200000}"/>
    <cellStyle name="Percent 4 5" xfId="5340" xr:uid="{00000000-0005-0000-0000-00008A200000}"/>
    <cellStyle name="Percent 4 5 2" xfId="5341" xr:uid="{00000000-0005-0000-0000-00008B200000}"/>
    <cellStyle name="Percent 4 5 3" xfId="6785" xr:uid="{00000000-0005-0000-0000-00008C200000}"/>
    <cellStyle name="Percent 4 6" xfId="5342" xr:uid="{00000000-0005-0000-0000-00008D200000}"/>
    <cellStyle name="Percent 4 6 2" xfId="5343" xr:uid="{00000000-0005-0000-0000-00008E200000}"/>
    <cellStyle name="Percent 4 6 3" xfId="6786" xr:uid="{00000000-0005-0000-0000-00008F200000}"/>
    <cellStyle name="Percent 4 7" xfId="5344" xr:uid="{00000000-0005-0000-0000-000090200000}"/>
    <cellStyle name="Percent 4 7 2" xfId="5345" xr:uid="{00000000-0005-0000-0000-000091200000}"/>
    <cellStyle name="Percent 4 7 3" xfId="6787" xr:uid="{00000000-0005-0000-0000-000092200000}"/>
    <cellStyle name="Percent 4 8" xfId="5346" xr:uid="{00000000-0005-0000-0000-000093200000}"/>
    <cellStyle name="Percent 4 8 2" xfId="5347" xr:uid="{00000000-0005-0000-0000-000094200000}"/>
    <cellStyle name="Percent 4 8 3" xfId="6788" xr:uid="{00000000-0005-0000-0000-000095200000}"/>
    <cellStyle name="Percent 4 9" xfId="5348" xr:uid="{00000000-0005-0000-0000-000096200000}"/>
    <cellStyle name="Percent 4 9 2" xfId="5349" xr:uid="{00000000-0005-0000-0000-000097200000}"/>
    <cellStyle name="Percent 4 9 3" xfId="6789" xr:uid="{00000000-0005-0000-0000-000098200000}"/>
    <cellStyle name="Percent 5" xfId="5350" xr:uid="{00000000-0005-0000-0000-000099200000}"/>
    <cellStyle name="Percent 5 2" xfId="5351" xr:uid="{00000000-0005-0000-0000-00009A200000}"/>
    <cellStyle name="Percent 5 2 2" xfId="5352" xr:uid="{00000000-0005-0000-0000-00009B200000}"/>
    <cellStyle name="Percent 5 3" xfId="5353" xr:uid="{00000000-0005-0000-0000-00009C200000}"/>
    <cellStyle name="Percent 6" xfId="9140" xr:uid="{00000000-0005-0000-0000-00009D200000}"/>
    <cellStyle name="Percent 6 2" xfId="9267" xr:uid="{00000000-0005-0000-0000-00009E200000}"/>
    <cellStyle name="Percent 7" xfId="9210" xr:uid="{00000000-0005-0000-0000-00009F200000}"/>
    <cellStyle name="Style 1" xfId="5354" xr:uid="{00000000-0005-0000-0000-0000A0200000}"/>
    <cellStyle name="Title 2" xfId="5355" xr:uid="{00000000-0005-0000-0000-0000A1200000}"/>
    <cellStyle name="Title 2 10" xfId="5356" xr:uid="{00000000-0005-0000-0000-0000A2200000}"/>
    <cellStyle name="Title 2 11" xfId="5357" xr:uid="{00000000-0005-0000-0000-0000A3200000}"/>
    <cellStyle name="Title 2 12" xfId="5358" xr:uid="{00000000-0005-0000-0000-0000A4200000}"/>
    <cellStyle name="Title 2 13" xfId="5359" xr:uid="{00000000-0005-0000-0000-0000A5200000}"/>
    <cellStyle name="Title 2 14" xfId="5360" xr:uid="{00000000-0005-0000-0000-0000A6200000}"/>
    <cellStyle name="Title 2 15" xfId="5361" xr:uid="{00000000-0005-0000-0000-0000A7200000}"/>
    <cellStyle name="Title 2 16" xfId="5362" xr:uid="{00000000-0005-0000-0000-0000A8200000}"/>
    <cellStyle name="Title 2 17" xfId="5363" xr:uid="{00000000-0005-0000-0000-0000A9200000}"/>
    <cellStyle name="Title 2 18" xfId="5364" xr:uid="{00000000-0005-0000-0000-0000AA200000}"/>
    <cellStyle name="Title 2 19" xfId="5365" xr:uid="{00000000-0005-0000-0000-0000AB200000}"/>
    <cellStyle name="Title 2 2" xfId="5366" xr:uid="{00000000-0005-0000-0000-0000AC200000}"/>
    <cellStyle name="Title 2 20" xfId="5367" xr:uid="{00000000-0005-0000-0000-0000AD200000}"/>
    <cellStyle name="Title 2 21" xfId="5368" xr:uid="{00000000-0005-0000-0000-0000AE200000}"/>
    <cellStyle name="Title 2 22" xfId="5369" xr:uid="{00000000-0005-0000-0000-0000AF200000}"/>
    <cellStyle name="Title 2 23" xfId="5370" xr:uid="{00000000-0005-0000-0000-0000B0200000}"/>
    <cellStyle name="Title 2 24" xfId="5371" xr:uid="{00000000-0005-0000-0000-0000B1200000}"/>
    <cellStyle name="Title 2 25" xfId="5372" xr:uid="{00000000-0005-0000-0000-0000B2200000}"/>
    <cellStyle name="Title 2 26" xfId="5373" xr:uid="{00000000-0005-0000-0000-0000B3200000}"/>
    <cellStyle name="Title 2 3" xfId="5374" xr:uid="{00000000-0005-0000-0000-0000B4200000}"/>
    <cellStyle name="Title 2 3 2" xfId="5375" xr:uid="{00000000-0005-0000-0000-0000B5200000}"/>
    <cellStyle name="Title 2 3 3" xfId="5376" xr:uid="{00000000-0005-0000-0000-0000B6200000}"/>
    <cellStyle name="Title 2 3 4" xfId="5377" xr:uid="{00000000-0005-0000-0000-0000B7200000}"/>
    <cellStyle name="Title 2 3 5" xfId="5378" xr:uid="{00000000-0005-0000-0000-0000B8200000}"/>
    <cellStyle name="Title 2 3 6" xfId="5379" xr:uid="{00000000-0005-0000-0000-0000B9200000}"/>
    <cellStyle name="Title 2 3 7" xfId="5380" xr:uid="{00000000-0005-0000-0000-0000BA200000}"/>
    <cellStyle name="Title 2 3 8" xfId="5381" xr:uid="{00000000-0005-0000-0000-0000BB200000}"/>
    <cellStyle name="Title 2 3 9" xfId="5382" xr:uid="{00000000-0005-0000-0000-0000BC200000}"/>
    <cellStyle name="Title 2 4" xfId="5383" xr:uid="{00000000-0005-0000-0000-0000BD200000}"/>
    <cellStyle name="Title 2 4 2" xfId="5384" xr:uid="{00000000-0005-0000-0000-0000BE200000}"/>
    <cellStyle name="Title 2 4 3" xfId="5385" xr:uid="{00000000-0005-0000-0000-0000BF200000}"/>
    <cellStyle name="Title 2 4 4" xfId="5386" xr:uid="{00000000-0005-0000-0000-0000C0200000}"/>
    <cellStyle name="Title 2 4 5" xfId="5387" xr:uid="{00000000-0005-0000-0000-0000C1200000}"/>
    <cellStyle name="Title 2 4 6" xfId="5388" xr:uid="{00000000-0005-0000-0000-0000C2200000}"/>
    <cellStyle name="Title 2 4 7" xfId="5389" xr:uid="{00000000-0005-0000-0000-0000C3200000}"/>
    <cellStyle name="Title 2 4 8" xfId="5390" xr:uid="{00000000-0005-0000-0000-0000C4200000}"/>
    <cellStyle name="Title 2 4 9" xfId="5391" xr:uid="{00000000-0005-0000-0000-0000C5200000}"/>
    <cellStyle name="Title 2 5" xfId="5392" xr:uid="{00000000-0005-0000-0000-0000C6200000}"/>
    <cellStyle name="Title 2 6" xfId="5393" xr:uid="{00000000-0005-0000-0000-0000C7200000}"/>
    <cellStyle name="Title 2 7" xfId="5394" xr:uid="{00000000-0005-0000-0000-0000C8200000}"/>
    <cellStyle name="Title 2 8" xfId="5395" xr:uid="{00000000-0005-0000-0000-0000C9200000}"/>
    <cellStyle name="Title 2 9" xfId="5396" xr:uid="{00000000-0005-0000-0000-0000CA200000}"/>
    <cellStyle name="Title 2_Blood_21months_EURO" xfId="5397" xr:uid="{00000000-0005-0000-0000-0000CB200000}"/>
    <cellStyle name="Title 3" xfId="5398" xr:uid="{00000000-0005-0000-0000-0000CC200000}"/>
    <cellStyle name="Title 3 2" xfId="5399" xr:uid="{00000000-0005-0000-0000-0000CD200000}"/>
    <cellStyle name="Title 4" xfId="5400" xr:uid="{00000000-0005-0000-0000-0000CE200000}"/>
    <cellStyle name="Title 4 2" xfId="5401" xr:uid="{00000000-0005-0000-0000-0000CF200000}"/>
    <cellStyle name="Title 5" xfId="5402" xr:uid="{00000000-0005-0000-0000-0000D0200000}"/>
    <cellStyle name="Title 6" xfId="6335" xr:uid="{00000000-0005-0000-0000-0000D1200000}"/>
    <cellStyle name="Title 6 2" xfId="6382" xr:uid="{00000000-0005-0000-0000-0000D2200000}"/>
    <cellStyle name="Title 7" xfId="6336" xr:uid="{00000000-0005-0000-0000-0000D3200000}"/>
    <cellStyle name="Title 8" xfId="6337" xr:uid="{00000000-0005-0000-0000-0000D4200000}"/>
    <cellStyle name="Total" xfId="11" builtinId="25"/>
    <cellStyle name="Total 2" xfId="5403" xr:uid="{00000000-0005-0000-0000-0000D6200000}"/>
    <cellStyle name="Total 2 10" xfId="5404" xr:uid="{00000000-0005-0000-0000-0000D7200000}"/>
    <cellStyle name="Total 2 11" xfId="5405" xr:uid="{00000000-0005-0000-0000-0000D8200000}"/>
    <cellStyle name="Total 2 12" xfId="5406" xr:uid="{00000000-0005-0000-0000-0000D9200000}"/>
    <cellStyle name="Total 2 13" xfId="5407" xr:uid="{00000000-0005-0000-0000-0000DA200000}"/>
    <cellStyle name="Total 2 14" xfId="5408" xr:uid="{00000000-0005-0000-0000-0000DB200000}"/>
    <cellStyle name="Total 2 15" xfId="5409" xr:uid="{00000000-0005-0000-0000-0000DC200000}"/>
    <cellStyle name="Total 2 16" xfId="5410" xr:uid="{00000000-0005-0000-0000-0000DD200000}"/>
    <cellStyle name="Total 2 17" xfId="5411" xr:uid="{00000000-0005-0000-0000-0000DE200000}"/>
    <cellStyle name="Total 2 18" xfId="5412" xr:uid="{00000000-0005-0000-0000-0000DF200000}"/>
    <cellStyle name="Total 2 19" xfId="5413" xr:uid="{00000000-0005-0000-0000-0000E0200000}"/>
    <cellStyle name="Total 2 2" xfId="5414" xr:uid="{00000000-0005-0000-0000-0000E1200000}"/>
    <cellStyle name="Total 2 20" xfId="5415" xr:uid="{00000000-0005-0000-0000-0000E2200000}"/>
    <cellStyle name="Total 2 21" xfId="5416" xr:uid="{00000000-0005-0000-0000-0000E3200000}"/>
    <cellStyle name="Total 2 22" xfId="5417" xr:uid="{00000000-0005-0000-0000-0000E4200000}"/>
    <cellStyle name="Total 2 23" xfId="5418" xr:uid="{00000000-0005-0000-0000-0000E5200000}"/>
    <cellStyle name="Total 2 24" xfId="5419" xr:uid="{00000000-0005-0000-0000-0000E6200000}"/>
    <cellStyle name="Total 2 25" xfId="5420" xr:uid="{00000000-0005-0000-0000-0000E7200000}"/>
    <cellStyle name="Total 2 26" xfId="5421" xr:uid="{00000000-0005-0000-0000-0000E8200000}"/>
    <cellStyle name="Total 2 3" xfId="5422" xr:uid="{00000000-0005-0000-0000-0000E9200000}"/>
    <cellStyle name="Total 2 3 2" xfId="5423" xr:uid="{00000000-0005-0000-0000-0000EA200000}"/>
    <cellStyle name="Total 2 3 3" xfId="5424" xr:uid="{00000000-0005-0000-0000-0000EB200000}"/>
    <cellStyle name="Total 2 3 4" xfId="5425" xr:uid="{00000000-0005-0000-0000-0000EC200000}"/>
    <cellStyle name="Total 2 3 5" xfId="5426" xr:uid="{00000000-0005-0000-0000-0000ED200000}"/>
    <cellStyle name="Total 2 3 6" xfId="5427" xr:uid="{00000000-0005-0000-0000-0000EE200000}"/>
    <cellStyle name="Total 2 3 7" xfId="5428" xr:uid="{00000000-0005-0000-0000-0000EF200000}"/>
    <cellStyle name="Total 2 3 8" xfId="5429" xr:uid="{00000000-0005-0000-0000-0000F0200000}"/>
    <cellStyle name="Total 2 3 9" xfId="5430" xr:uid="{00000000-0005-0000-0000-0000F1200000}"/>
    <cellStyle name="Total 2 4" xfId="5431" xr:uid="{00000000-0005-0000-0000-0000F2200000}"/>
    <cellStyle name="Total 2 4 2" xfId="5432" xr:uid="{00000000-0005-0000-0000-0000F3200000}"/>
    <cellStyle name="Total 2 4 3" xfId="5433" xr:uid="{00000000-0005-0000-0000-0000F4200000}"/>
    <cellStyle name="Total 2 4 4" xfId="5434" xr:uid="{00000000-0005-0000-0000-0000F5200000}"/>
    <cellStyle name="Total 2 4 5" xfId="5435" xr:uid="{00000000-0005-0000-0000-0000F6200000}"/>
    <cellStyle name="Total 2 4 6" xfId="5436" xr:uid="{00000000-0005-0000-0000-0000F7200000}"/>
    <cellStyle name="Total 2 4 7" xfId="5437" xr:uid="{00000000-0005-0000-0000-0000F8200000}"/>
    <cellStyle name="Total 2 4 8" xfId="5438" xr:uid="{00000000-0005-0000-0000-0000F9200000}"/>
    <cellStyle name="Total 2 4 9" xfId="5439" xr:uid="{00000000-0005-0000-0000-0000FA200000}"/>
    <cellStyle name="Total 2 5" xfId="5440" xr:uid="{00000000-0005-0000-0000-0000FB200000}"/>
    <cellStyle name="Total 2 6" xfId="5441" xr:uid="{00000000-0005-0000-0000-0000FC200000}"/>
    <cellStyle name="Total 2 7" xfId="5442" xr:uid="{00000000-0005-0000-0000-0000FD200000}"/>
    <cellStyle name="Total 2 8" xfId="5443" xr:uid="{00000000-0005-0000-0000-0000FE200000}"/>
    <cellStyle name="Total 2 9" xfId="5444" xr:uid="{00000000-0005-0000-0000-0000FF200000}"/>
    <cellStyle name="Total 2_Blood_21months_EURO" xfId="5445" xr:uid="{00000000-0005-0000-0000-000000210000}"/>
    <cellStyle name="Total 3" xfId="5446" xr:uid="{00000000-0005-0000-0000-000001210000}"/>
    <cellStyle name="Total 3 2" xfId="5447" xr:uid="{00000000-0005-0000-0000-000002210000}"/>
    <cellStyle name="Total 3_GHRN GEO HIV_R10 Budgetlast" xfId="5448" xr:uid="{00000000-0005-0000-0000-000003210000}"/>
    <cellStyle name="Total 4" xfId="5449" xr:uid="{00000000-0005-0000-0000-000004210000}"/>
    <cellStyle name="Total 4 2" xfId="5450" xr:uid="{00000000-0005-0000-0000-000005210000}"/>
    <cellStyle name="Total 4_GHRN GEO HIV_R10 Budgetlast" xfId="5451" xr:uid="{00000000-0005-0000-0000-000006210000}"/>
    <cellStyle name="Total 5" xfId="5452" xr:uid="{00000000-0005-0000-0000-000007210000}"/>
    <cellStyle name="Total 6" xfId="6338" xr:uid="{00000000-0005-0000-0000-000008210000}"/>
    <cellStyle name="Total 6 2" xfId="6385" xr:uid="{00000000-0005-0000-0000-000009210000}"/>
    <cellStyle name="Total 7" xfId="6339" xr:uid="{00000000-0005-0000-0000-00000A210000}"/>
    <cellStyle name="Total 8" xfId="6340" xr:uid="{00000000-0005-0000-0000-00000B210000}"/>
    <cellStyle name="Warning Text 2" xfId="5453" xr:uid="{00000000-0005-0000-0000-00000C210000}"/>
    <cellStyle name="Warning Text 2 10" xfId="5454" xr:uid="{00000000-0005-0000-0000-00000D210000}"/>
    <cellStyle name="Warning Text 2 11" xfId="5455" xr:uid="{00000000-0005-0000-0000-00000E210000}"/>
    <cellStyle name="Warning Text 2 12" xfId="6341" xr:uid="{00000000-0005-0000-0000-00000F210000}"/>
    <cellStyle name="Warning Text 2 2" xfId="5456" xr:uid="{00000000-0005-0000-0000-000010210000}"/>
    <cellStyle name="Warning Text 2 3" xfId="5457" xr:uid="{00000000-0005-0000-0000-000011210000}"/>
    <cellStyle name="Warning Text 2 4" xfId="5458" xr:uid="{00000000-0005-0000-0000-000012210000}"/>
    <cellStyle name="Warning Text 2 5" xfId="5459" xr:uid="{00000000-0005-0000-0000-000013210000}"/>
    <cellStyle name="Warning Text 2 6" xfId="5460" xr:uid="{00000000-0005-0000-0000-000014210000}"/>
    <cellStyle name="Warning Text 2 7" xfId="5461" xr:uid="{00000000-0005-0000-0000-000015210000}"/>
    <cellStyle name="Warning Text 2 8" xfId="5462" xr:uid="{00000000-0005-0000-0000-000016210000}"/>
    <cellStyle name="Warning Text 2 9" xfId="5463" xr:uid="{00000000-0005-0000-0000-000017210000}"/>
    <cellStyle name="Warning Text 3" xfId="5464" xr:uid="{00000000-0005-0000-0000-000018210000}"/>
    <cellStyle name="Warning Text 3 2" xfId="5465" xr:uid="{00000000-0005-0000-0000-000019210000}"/>
    <cellStyle name="Warning Text 4" xfId="5466" xr:uid="{00000000-0005-0000-0000-00001A210000}"/>
    <cellStyle name="Warning Text 4 2" xfId="5467" xr:uid="{00000000-0005-0000-0000-00001B210000}"/>
    <cellStyle name="Warning Text 5" xfId="5468" xr:uid="{00000000-0005-0000-0000-00001C210000}"/>
    <cellStyle name="Warning Text 6" xfId="6342" xr:uid="{00000000-0005-0000-0000-00001D210000}"/>
    <cellStyle name="Warning Text 7" xfId="6343" xr:uid="{00000000-0005-0000-0000-00001E210000}"/>
    <cellStyle name="Warning Text 8" xfId="6344" xr:uid="{00000000-0005-0000-0000-00001F210000}"/>
    <cellStyle name="Акцент1" xfId="5469" xr:uid="{00000000-0005-0000-0000-000020210000}"/>
    <cellStyle name="Акцент1 10" xfId="5470" xr:uid="{00000000-0005-0000-0000-000021210000}"/>
    <cellStyle name="Акцент1 11" xfId="5471" xr:uid="{00000000-0005-0000-0000-000022210000}"/>
    <cellStyle name="Акцент1 12" xfId="5472" xr:uid="{00000000-0005-0000-0000-000023210000}"/>
    <cellStyle name="Акцент1 13" xfId="5473" xr:uid="{00000000-0005-0000-0000-000024210000}"/>
    <cellStyle name="Акцент1 14" xfId="5474" xr:uid="{00000000-0005-0000-0000-000025210000}"/>
    <cellStyle name="Акцент1 15" xfId="5475" xr:uid="{00000000-0005-0000-0000-000026210000}"/>
    <cellStyle name="Акцент1 16" xfId="5476" xr:uid="{00000000-0005-0000-0000-000027210000}"/>
    <cellStyle name="Акцент1 17" xfId="5477" xr:uid="{00000000-0005-0000-0000-000028210000}"/>
    <cellStyle name="Акцент1 18" xfId="5478" xr:uid="{00000000-0005-0000-0000-000029210000}"/>
    <cellStyle name="Акцент1 19" xfId="5479" xr:uid="{00000000-0005-0000-0000-00002A210000}"/>
    <cellStyle name="Акцент1 2" xfId="5480" xr:uid="{00000000-0005-0000-0000-00002B210000}"/>
    <cellStyle name="Акцент1 2 2" xfId="5481" xr:uid="{00000000-0005-0000-0000-00002C210000}"/>
    <cellStyle name="Акцент1 2 3" xfId="5482" xr:uid="{00000000-0005-0000-0000-00002D210000}"/>
    <cellStyle name="Акцент1 2 3 2" xfId="7941" xr:uid="{00000000-0005-0000-0000-00002E210000}"/>
    <cellStyle name="Акцент1 20" xfId="6345" xr:uid="{00000000-0005-0000-0000-00002F210000}"/>
    <cellStyle name="Акцент1 21" xfId="6346" xr:uid="{00000000-0005-0000-0000-000030210000}"/>
    <cellStyle name="Акцент1 22" xfId="6347" xr:uid="{00000000-0005-0000-0000-000031210000}"/>
    <cellStyle name="Акцент1 3" xfId="5483" xr:uid="{00000000-0005-0000-0000-000032210000}"/>
    <cellStyle name="Акцент1 4" xfId="5484" xr:uid="{00000000-0005-0000-0000-000033210000}"/>
    <cellStyle name="Акцент1 5" xfId="5485" xr:uid="{00000000-0005-0000-0000-000034210000}"/>
    <cellStyle name="Акцент1 6" xfId="5486" xr:uid="{00000000-0005-0000-0000-000035210000}"/>
    <cellStyle name="Акцент1 7" xfId="5487" xr:uid="{00000000-0005-0000-0000-000036210000}"/>
    <cellStyle name="Акцент1 8" xfId="5488" xr:uid="{00000000-0005-0000-0000-000037210000}"/>
    <cellStyle name="Акцент1 9" xfId="5489" xr:uid="{00000000-0005-0000-0000-000038210000}"/>
    <cellStyle name="Акцент1_Blood_21months_EURO" xfId="5490" xr:uid="{00000000-0005-0000-0000-000039210000}"/>
    <cellStyle name="Акцент2" xfId="5491" xr:uid="{00000000-0005-0000-0000-00003A210000}"/>
    <cellStyle name="Акцент2 10" xfId="5492" xr:uid="{00000000-0005-0000-0000-00003B210000}"/>
    <cellStyle name="Акцент2 11" xfId="5493" xr:uid="{00000000-0005-0000-0000-00003C210000}"/>
    <cellStyle name="Акцент2 12" xfId="5494" xr:uid="{00000000-0005-0000-0000-00003D210000}"/>
    <cellStyle name="Акцент2 13" xfId="5495" xr:uid="{00000000-0005-0000-0000-00003E210000}"/>
    <cellStyle name="Акцент2 14" xfId="5496" xr:uid="{00000000-0005-0000-0000-00003F210000}"/>
    <cellStyle name="Акцент2 15" xfId="5497" xr:uid="{00000000-0005-0000-0000-000040210000}"/>
    <cellStyle name="Акцент2 16" xfId="5498" xr:uid="{00000000-0005-0000-0000-000041210000}"/>
    <cellStyle name="Акцент2 17" xfId="5499" xr:uid="{00000000-0005-0000-0000-000042210000}"/>
    <cellStyle name="Акцент2 18" xfId="5500" xr:uid="{00000000-0005-0000-0000-000043210000}"/>
    <cellStyle name="Акцент2 19" xfId="5501" xr:uid="{00000000-0005-0000-0000-000044210000}"/>
    <cellStyle name="Акцент2 2" xfId="5502" xr:uid="{00000000-0005-0000-0000-000045210000}"/>
    <cellStyle name="Акцент2 2 2" xfId="5503" xr:uid="{00000000-0005-0000-0000-000046210000}"/>
    <cellStyle name="Акцент2 2 3" xfId="5504" xr:uid="{00000000-0005-0000-0000-000047210000}"/>
    <cellStyle name="Акцент2 2 3 2" xfId="7942" xr:uid="{00000000-0005-0000-0000-000048210000}"/>
    <cellStyle name="Акцент2 20" xfId="6348" xr:uid="{00000000-0005-0000-0000-000049210000}"/>
    <cellStyle name="Акцент2 21" xfId="6349" xr:uid="{00000000-0005-0000-0000-00004A210000}"/>
    <cellStyle name="Акцент2 22" xfId="6350" xr:uid="{00000000-0005-0000-0000-00004B210000}"/>
    <cellStyle name="Акцент2 3" xfId="5505" xr:uid="{00000000-0005-0000-0000-00004C210000}"/>
    <cellStyle name="Акцент2 4" xfId="5506" xr:uid="{00000000-0005-0000-0000-00004D210000}"/>
    <cellStyle name="Акцент2 5" xfId="5507" xr:uid="{00000000-0005-0000-0000-00004E210000}"/>
    <cellStyle name="Акцент2 6" xfId="5508" xr:uid="{00000000-0005-0000-0000-00004F210000}"/>
    <cellStyle name="Акцент2 7" xfId="5509" xr:uid="{00000000-0005-0000-0000-000050210000}"/>
    <cellStyle name="Акцент2 8" xfId="5510" xr:uid="{00000000-0005-0000-0000-000051210000}"/>
    <cellStyle name="Акцент2 9" xfId="5511" xr:uid="{00000000-0005-0000-0000-000052210000}"/>
    <cellStyle name="Акцент2_Blood_21months_EURO" xfId="5512" xr:uid="{00000000-0005-0000-0000-000053210000}"/>
    <cellStyle name="Акцент3" xfId="5513" xr:uid="{00000000-0005-0000-0000-000054210000}"/>
    <cellStyle name="Акцент3 10" xfId="5514" xr:uid="{00000000-0005-0000-0000-000055210000}"/>
    <cellStyle name="Акцент3 11" xfId="5515" xr:uid="{00000000-0005-0000-0000-000056210000}"/>
    <cellStyle name="Акцент3 12" xfId="5516" xr:uid="{00000000-0005-0000-0000-000057210000}"/>
    <cellStyle name="Акцент3 13" xfId="5517" xr:uid="{00000000-0005-0000-0000-000058210000}"/>
    <cellStyle name="Акцент3 14" xfId="5518" xr:uid="{00000000-0005-0000-0000-000059210000}"/>
    <cellStyle name="Акцент3 15" xfId="5519" xr:uid="{00000000-0005-0000-0000-00005A210000}"/>
    <cellStyle name="Акцент3 16" xfId="5520" xr:uid="{00000000-0005-0000-0000-00005B210000}"/>
    <cellStyle name="Акцент3 17" xfId="5521" xr:uid="{00000000-0005-0000-0000-00005C210000}"/>
    <cellStyle name="Акцент3 18" xfId="5522" xr:uid="{00000000-0005-0000-0000-00005D210000}"/>
    <cellStyle name="Акцент3 19" xfId="5523" xr:uid="{00000000-0005-0000-0000-00005E210000}"/>
    <cellStyle name="Акцент3 2" xfId="5524" xr:uid="{00000000-0005-0000-0000-00005F210000}"/>
    <cellStyle name="Акцент3 2 2" xfId="5525" xr:uid="{00000000-0005-0000-0000-000060210000}"/>
    <cellStyle name="Акцент3 2 3" xfId="5526" xr:uid="{00000000-0005-0000-0000-000061210000}"/>
    <cellStyle name="Акцент3 2 3 2" xfId="7943" xr:uid="{00000000-0005-0000-0000-000062210000}"/>
    <cellStyle name="Акцент3 20" xfId="6351" xr:uid="{00000000-0005-0000-0000-000063210000}"/>
    <cellStyle name="Акцент3 21" xfId="6352" xr:uid="{00000000-0005-0000-0000-000064210000}"/>
    <cellStyle name="Акцент3 22" xfId="6353" xr:uid="{00000000-0005-0000-0000-000065210000}"/>
    <cellStyle name="Акцент3 3" xfId="5527" xr:uid="{00000000-0005-0000-0000-000066210000}"/>
    <cellStyle name="Акцент3 4" xfId="5528" xr:uid="{00000000-0005-0000-0000-000067210000}"/>
    <cellStyle name="Акцент3 5" xfId="5529" xr:uid="{00000000-0005-0000-0000-000068210000}"/>
    <cellStyle name="Акцент3 6" xfId="5530" xr:uid="{00000000-0005-0000-0000-000069210000}"/>
    <cellStyle name="Акцент3 7" xfId="5531" xr:uid="{00000000-0005-0000-0000-00006A210000}"/>
    <cellStyle name="Акцент3 8" xfId="5532" xr:uid="{00000000-0005-0000-0000-00006B210000}"/>
    <cellStyle name="Акцент3 9" xfId="5533" xr:uid="{00000000-0005-0000-0000-00006C210000}"/>
    <cellStyle name="Акцент3_Blood_21months_EURO" xfId="5534" xr:uid="{00000000-0005-0000-0000-00006D210000}"/>
    <cellStyle name="Акцент4" xfId="5535" xr:uid="{00000000-0005-0000-0000-00006E210000}"/>
    <cellStyle name="Акцент4 10" xfId="5536" xr:uid="{00000000-0005-0000-0000-00006F210000}"/>
    <cellStyle name="Акцент4 11" xfId="5537" xr:uid="{00000000-0005-0000-0000-000070210000}"/>
    <cellStyle name="Акцент4 12" xfId="5538" xr:uid="{00000000-0005-0000-0000-000071210000}"/>
    <cellStyle name="Акцент4 13" xfId="5539" xr:uid="{00000000-0005-0000-0000-000072210000}"/>
    <cellStyle name="Акцент4 14" xfId="5540" xr:uid="{00000000-0005-0000-0000-000073210000}"/>
    <cellStyle name="Акцент4 15" xfId="5541" xr:uid="{00000000-0005-0000-0000-000074210000}"/>
    <cellStyle name="Акцент4 16" xfId="5542" xr:uid="{00000000-0005-0000-0000-000075210000}"/>
    <cellStyle name="Акцент4 17" xfId="5543" xr:uid="{00000000-0005-0000-0000-000076210000}"/>
    <cellStyle name="Акцент4 18" xfId="5544" xr:uid="{00000000-0005-0000-0000-000077210000}"/>
    <cellStyle name="Акцент4 19" xfId="5545" xr:uid="{00000000-0005-0000-0000-000078210000}"/>
    <cellStyle name="Акцент4 2" xfId="5546" xr:uid="{00000000-0005-0000-0000-000079210000}"/>
    <cellStyle name="Акцент4 2 2" xfId="5547" xr:uid="{00000000-0005-0000-0000-00007A210000}"/>
    <cellStyle name="Акцент4 2 3" xfId="5548" xr:uid="{00000000-0005-0000-0000-00007B210000}"/>
    <cellStyle name="Акцент4 2 3 2" xfId="7944" xr:uid="{00000000-0005-0000-0000-00007C210000}"/>
    <cellStyle name="Акцент4 20" xfId="6354" xr:uid="{00000000-0005-0000-0000-00007D210000}"/>
    <cellStyle name="Акцент4 21" xfId="6355" xr:uid="{00000000-0005-0000-0000-00007E210000}"/>
    <cellStyle name="Акцент4 22" xfId="6356" xr:uid="{00000000-0005-0000-0000-00007F210000}"/>
    <cellStyle name="Акцент4 3" xfId="5549" xr:uid="{00000000-0005-0000-0000-000080210000}"/>
    <cellStyle name="Акцент4 4" xfId="5550" xr:uid="{00000000-0005-0000-0000-000081210000}"/>
    <cellStyle name="Акцент4 5" xfId="5551" xr:uid="{00000000-0005-0000-0000-000082210000}"/>
    <cellStyle name="Акцент4 6" xfId="5552" xr:uid="{00000000-0005-0000-0000-000083210000}"/>
    <cellStyle name="Акцент4 7" xfId="5553" xr:uid="{00000000-0005-0000-0000-000084210000}"/>
    <cellStyle name="Акцент4 8" xfId="5554" xr:uid="{00000000-0005-0000-0000-000085210000}"/>
    <cellStyle name="Акцент4 9" xfId="5555" xr:uid="{00000000-0005-0000-0000-000086210000}"/>
    <cellStyle name="Акцент4_Blood_21months_EURO" xfId="5556" xr:uid="{00000000-0005-0000-0000-000087210000}"/>
    <cellStyle name="Акцент5" xfId="5557" xr:uid="{00000000-0005-0000-0000-000088210000}"/>
    <cellStyle name="Акцент5 2" xfId="5558" xr:uid="{00000000-0005-0000-0000-000089210000}"/>
    <cellStyle name="Акцент5 2 2" xfId="5559" xr:uid="{00000000-0005-0000-0000-00008A210000}"/>
    <cellStyle name="Акцент5 2 3" xfId="5560" xr:uid="{00000000-0005-0000-0000-00008B210000}"/>
    <cellStyle name="Акцент5 2 3 2" xfId="7945" xr:uid="{00000000-0005-0000-0000-00008C210000}"/>
    <cellStyle name="Акцент5 3" xfId="5561" xr:uid="{00000000-0005-0000-0000-00008D210000}"/>
    <cellStyle name="Акцент6" xfId="5562" xr:uid="{00000000-0005-0000-0000-00008E210000}"/>
    <cellStyle name="Акцент6 2" xfId="5563" xr:uid="{00000000-0005-0000-0000-00008F210000}"/>
    <cellStyle name="Акцент6 2 2" xfId="5564" xr:uid="{00000000-0005-0000-0000-000090210000}"/>
    <cellStyle name="Акцент6 2 3" xfId="5565" xr:uid="{00000000-0005-0000-0000-000091210000}"/>
    <cellStyle name="Акцент6 2 3 2" xfId="7946" xr:uid="{00000000-0005-0000-0000-000092210000}"/>
    <cellStyle name="Акцент6 3" xfId="5566" xr:uid="{00000000-0005-0000-0000-000093210000}"/>
    <cellStyle name="Ввод " xfId="5567" xr:uid="{00000000-0005-0000-0000-000094210000}"/>
    <cellStyle name="Ввод  2" xfId="5568" xr:uid="{00000000-0005-0000-0000-000095210000}"/>
    <cellStyle name="Ввод  2 2" xfId="5569" xr:uid="{00000000-0005-0000-0000-000096210000}"/>
    <cellStyle name="Ввод  2 3" xfId="5570" xr:uid="{00000000-0005-0000-0000-000097210000}"/>
    <cellStyle name="Ввод  2 3 2" xfId="7947" xr:uid="{00000000-0005-0000-0000-000098210000}"/>
    <cellStyle name="Ввод  3" xfId="5571" xr:uid="{00000000-0005-0000-0000-000099210000}"/>
    <cellStyle name="Ввод _Blood_21months_EURO" xfId="5572" xr:uid="{00000000-0005-0000-0000-00009A210000}"/>
    <cellStyle name="Вывод" xfId="5573" xr:uid="{00000000-0005-0000-0000-00009B210000}"/>
    <cellStyle name="Вывод 10" xfId="5574" xr:uid="{00000000-0005-0000-0000-00009C210000}"/>
    <cellStyle name="Вывод 11" xfId="5575" xr:uid="{00000000-0005-0000-0000-00009D210000}"/>
    <cellStyle name="Вывод 12" xfId="5576" xr:uid="{00000000-0005-0000-0000-00009E210000}"/>
    <cellStyle name="Вывод 13" xfId="5577" xr:uid="{00000000-0005-0000-0000-00009F210000}"/>
    <cellStyle name="Вывод 14" xfId="5578" xr:uid="{00000000-0005-0000-0000-0000A0210000}"/>
    <cellStyle name="Вывод 15" xfId="5579" xr:uid="{00000000-0005-0000-0000-0000A1210000}"/>
    <cellStyle name="Вывод 16" xfId="5580" xr:uid="{00000000-0005-0000-0000-0000A2210000}"/>
    <cellStyle name="Вывод 17" xfId="5581" xr:uid="{00000000-0005-0000-0000-0000A3210000}"/>
    <cellStyle name="Вывод 18" xfId="5582" xr:uid="{00000000-0005-0000-0000-0000A4210000}"/>
    <cellStyle name="Вывод 19" xfId="5583" xr:uid="{00000000-0005-0000-0000-0000A5210000}"/>
    <cellStyle name="Вывод 2" xfId="5584" xr:uid="{00000000-0005-0000-0000-0000A6210000}"/>
    <cellStyle name="Вывод 2 2" xfId="5585" xr:uid="{00000000-0005-0000-0000-0000A7210000}"/>
    <cellStyle name="Вывод 2 3" xfId="5586" xr:uid="{00000000-0005-0000-0000-0000A8210000}"/>
    <cellStyle name="Вывод 2 3 2" xfId="7948" xr:uid="{00000000-0005-0000-0000-0000A9210000}"/>
    <cellStyle name="Вывод 20" xfId="6357" xr:uid="{00000000-0005-0000-0000-0000AA210000}"/>
    <cellStyle name="Вывод 21" xfId="6358" xr:uid="{00000000-0005-0000-0000-0000AB210000}"/>
    <cellStyle name="Вывод 22" xfId="6359" xr:uid="{00000000-0005-0000-0000-0000AC210000}"/>
    <cellStyle name="Вывод 3" xfId="5587" xr:uid="{00000000-0005-0000-0000-0000AD210000}"/>
    <cellStyle name="Вывод 4" xfId="5588" xr:uid="{00000000-0005-0000-0000-0000AE210000}"/>
    <cellStyle name="Вывод 5" xfId="5589" xr:uid="{00000000-0005-0000-0000-0000AF210000}"/>
    <cellStyle name="Вывод 6" xfId="5590" xr:uid="{00000000-0005-0000-0000-0000B0210000}"/>
    <cellStyle name="Вывод 7" xfId="5591" xr:uid="{00000000-0005-0000-0000-0000B1210000}"/>
    <cellStyle name="Вывод 8" xfId="5592" xr:uid="{00000000-0005-0000-0000-0000B2210000}"/>
    <cellStyle name="Вывод 9" xfId="5593" xr:uid="{00000000-0005-0000-0000-0000B3210000}"/>
    <cellStyle name="Вывод_Blood_21months_EURO" xfId="5594" xr:uid="{00000000-0005-0000-0000-0000B4210000}"/>
    <cellStyle name="Вычисление" xfId="5595" xr:uid="{00000000-0005-0000-0000-0000B5210000}"/>
    <cellStyle name="Вычисление 10" xfId="5596" xr:uid="{00000000-0005-0000-0000-0000B6210000}"/>
    <cellStyle name="Вычисление 11" xfId="5597" xr:uid="{00000000-0005-0000-0000-0000B7210000}"/>
    <cellStyle name="Вычисление 12" xfId="5598" xr:uid="{00000000-0005-0000-0000-0000B8210000}"/>
    <cellStyle name="Вычисление 13" xfId="5599" xr:uid="{00000000-0005-0000-0000-0000B9210000}"/>
    <cellStyle name="Вычисление 14" xfId="5600" xr:uid="{00000000-0005-0000-0000-0000BA210000}"/>
    <cellStyle name="Вычисление 15" xfId="5601" xr:uid="{00000000-0005-0000-0000-0000BB210000}"/>
    <cellStyle name="Вычисление 16" xfId="5602" xr:uid="{00000000-0005-0000-0000-0000BC210000}"/>
    <cellStyle name="Вычисление 17" xfId="5603" xr:uid="{00000000-0005-0000-0000-0000BD210000}"/>
    <cellStyle name="Вычисление 18" xfId="5604" xr:uid="{00000000-0005-0000-0000-0000BE210000}"/>
    <cellStyle name="Вычисление 19" xfId="5605" xr:uid="{00000000-0005-0000-0000-0000BF210000}"/>
    <cellStyle name="Вычисление 2" xfId="5606" xr:uid="{00000000-0005-0000-0000-0000C0210000}"/>
    <cellStyle name="Вычисление 2 2" xfId="5607" xr:uid="{00000000-0005-0000-0000-0000C1210000}"/>
    <cellStyle name="Вычисление 2 3" xfId="5608" xr:uid="{00000000-0005-0000-0000-0000C2210000}"/>
    <cellStyle name="Вычисление 2 3 2" xfId="7949" xr:uid="{00000000-0005-0000-0000-0000C3210000}"/>
    <cellStyle name="Вычисление 20" xfId="6360" xr:uid="{00000000-0005-0000-0000-0000C4210000}"/>
    <cellStyle name="Вычисление 21" xfId="6361" xr:uid="{00000000-0005-0000-0000-0000C5210000}"/>
    <cellStyle name="Вычисление 22" xfId="6362" xr:uid="{00000000-0005-0000-0000-0000C6210000}"/>
    <cellStyle name="Вычисление 3" xfId="5609" xr:uid="{00000000-0005-0000-0000-0000C7210000}"/>
    <cellStyle name="Вычисление 4" xfId="5610" xr:uid="{00000000-0005-0000-0000-0000C8210000}"/>
    <cellStyle name="Вычисление 5" xfId="5611" xr:uid="{00000000-0005-0000-0000-0000C9210000}"/>
    <cellStyle name="Вычисление 6" xfId="5612" xr:uid="{00000000-0005-0000-0000-0000CA210000}"/>
    <cellStyle name="Вычисление 7" xfId="5613" xr:uid="{00000000-0005-0000-0000-0000CB210000}"/>
    <cellStyle name="Вычисление 8" xfId="5614" xr:uid="{00000000-0005-0000-0000-0000CC210000}"/>
    <cellStyle name="Вычисление 8 2" xfId="5615" xr:uid="{00000000-0005-0000-0000-0000CD210000}"/>
    <cellStyle name="Вычисление 9" xfId="5616" xr:uid="{00000000-0005-0000-0000-0000CE210000}"/>
    <cellStyle name="Вычисление 9 2" xfId="5617" xr:uid="{00000000-0005-0000-0000-0000CF210000}"/>
    <cellStyle name="Вычисление_Blood_21months_EURO" xfId="5618" xr:uid="{00000000-0005-0000-0000-0000D0210000}"/>
    <cellStyle name="Гиперссылка 2" xfId="5619" xr:uid="{00000000-0005-0000-0000-0000D1210000}"/>
    <cellStyle name="Гиперссылка 2 2" xfId="5620" xr:uid="{00000000-0005-0000-0000-0000D2210000}"/>
    <cellStyle name="Денежный_Лист1" xfId="5621" xr:uid="{00000000-0005-0000-0000-0000D3210000}"/>
    <cellStyle name="Заголовок 1" xfId="5622" xr:uid="{00000000-0005-0000-0000-0000D4210000}"/>
    <cellStyle name="Заголовок 1 10" xfId="5623" xr:uid="{00000000-0005-0000-0000-0000D5210000}"/>
    <cellStyle name="Заголовок 1 10 2" xfId="5624" xr:uid="{00000000-0005-0000-0000-0000D6210000}"/>
    <cellStyle name="Заголовок 1 11" xfId="5625" xr:uid="{00000000-0005-0000-0000-0000D7210000}"/>
    <cellStyle name="Заголовок 1 11 2" xfId="5626" xr:uid="{00000000-0005-0000-0000-0000D8210000}"/>
    <cellStyle name="Заголовок 1 12" xfId="5627" xr:uid="{00000000-0005-0000-0000-0000D9210000}"/>
    <cellStyle name="Заголовок 1 12 2" xfId="5628" xr:uid="{00000000-0005-0000-0000-0000DA210000}"/>
    <cellStyle name="Заголовок 1 13" xfId="5629" xr:uid="{00000000-0005-0000-0000-0000DB210000}"/>
    <cellStyle name="Заголовок 1 13 2" xfId="5630" xr:uid="{00000000-0005-0000-0000-0000DC210000}"/>
    <cellStyle name="Заголовок 1 14" xfId="5631" xr:uid="{00000000-0005-0000-0000-0000DD210000}"/>
    <cellStyle name="Заголовок 1 14 2" xfId="5632" xr:uid="{00000000-0005-0000-0000-0000DE210000}"/>
    <cellStyle name="Заголовок 1 15" xfId="5633" xr:uid="{00000000-0005-0000-0000-0000DF210000}"/>
    <cellStyle name="Заголовок 1 15 2" xfId="5634" xr:uid="{00000000-0005-0000-0000-0000E0210000}"/>
    <cellStyle name="Заголовок 1 16" xfId="5635" xr:uid="{00000000-0005-0000-0000-0000E1210000}"/>
    <cellStyle name="Заголовок 1 16 2" xfId="5636" xr:uid="{00000000-0005-0000-0000-0000E2210000}"/>
    <cellStyle name="Заголовок 1 17" xfId="5637" xr:uid="{00000000-0005-0000-0000-0000E3210000}"/>
    <cellStyle name="Заголовок 1 17 2" xfId="5638" xr:uid="{00000000-0005-0000-0000-0000E4210000}"/>
    <cellStyle name="Заголовок 1 18" xfId="5639" xr:uid="{00000000-0005-0000-0000-0000E5210000}"/>
    <cellStyle name="Заголовок 1 18 2" xfId="5640" xr:uid="{00000000-0005-0000-0000-0000E6210000}"/>
    <cellStyle name="Заголовок 1 19" xfId="5641" xr:uid="{00000000-0005-0000-0000-0000E7210000}"/>
    <cellStyle name="Заголовок 1 19 2" xfId="5642" xr:uid="{00000000-0005-0000-0000-0000E8210000}"/>
    <cellStyle name="Заголовок 1 2" xfId="5643" xr:uid="{00000000-0005-0000-0000-0000E9210000}"/>
    <cellStyle name="Заголовок 1 2 2" xfId="5644" xr:uid="{00000000-0005-0000-0000-0000EA210000}"/>
    <cellStyle name="Заголовок 1 2 3" xfId="5645" xr:uid="{00000000-0005-0000-0000-0000EB210000}"/>
    <cellStyle name="Заголовок 1 2 3 2" xfId="7950" xr:uid="{00000000-0005-0000-0000-0000EC210000}"/>
    <cellStyle name="Заголовок 1 20" xfId="5646" xr:uid="{00000000-0005-0000-0000-0000ED210000}"/>
    <cellStyle name="Заголовок 1 21" xfId="6363" xr:uid="{00000000-0005-0000-0000-0000EE210000}"/>
    <cellStyle name="Заголовок 1 22" xfId="6364" xr:uid="{00000000-0005-0000-0000-0000EF210000}"/>
    <cellStyle name="Заголовок 1 3" xfId="5647" xr:uid="{00000000-0005-0000-0000-0000F0210000}"/>
    <cellStyle name="Заголовок 1 3 2" xfId="5648" xr:uid="{00000000-0005-0000-0000-0000F1210000}"/>
    <cellStyle name="Заголовок 1 4" xfId="5649" xr:uid="{00000000-0005-0000-0000-0000F2210000}"/>
    <cellStyle name="Заголовок 1 4 2" xfId="5650" xr:uid="{00000000-0005-0000-0000-0000F3210000}"/>
    <cellStyle name="Заголовок 1 5" xfId="5651" xr:uid="{00000000-0005-0000-0000-0000F4210000}"/>
    <cellStyle name="Заголовок 1 5 2" xfId="5652" xr:uid="{00000000-0005-0000-0000-0000F5210000}"/>
    <cellStyle name="Заголовок 1 6" xfId="5653" xr:uid="{00000000-0005-0000-0000-0000F6210000}"/>
    <cellStyle name="Заголовок 1 6 2" xfId="5654" xr:uid="{00000000-0005-0000-0000-0000F7210000}"/>
    <cellStyle name="Заголовок 1 7" xfId="5655" xr:uid="{00000000-0005-0000-0000-0000F8210000}"/>
    <cellStyle name="Заголовок 1 7 2" xfId="5656" xr:uid="{00000000-0005-0000-0000-0000F9210000}"/>
    <cellStyle name="Заголовок 1 8" xfId="5657" xr:uid="{00000000-0005-0000-0000-0000FA210000}"/>
    <cellStyle name="Заголовок 1 8 2" xfId="5658" xr:uid="{00000000-0005-0000-0000-0000FB210000}"/>
    <cellStyle name="Заголовок 1 9" xfId="5659" xr:uid="{00000000-0005-0000-0000-0000FC210000}"/>
    <cellStyle name="Заголовок 1 9 2" xfId="5660" xr:uid="{00000000-0005-0000-0000-0000FD210000}"/>
    <cellStyle name="Заголовок 1_Blood_21months_EURO" xfId="5661" xr:uid="{00000000-0005-0000-0000-0000FE210000}"/>
    <cellStyle name="Заголовок 2" xfId="5662" xr:uid="{00000000-0005-0000-0000-0000FF210000}"/>
    <cellStyle name="Заголовок 2 10" xfId="5663" xr:uid="{00000000-0005-0000-0000-000000220000}"/>
    <cellStyle name="Заголовок 2 10 2" xfId="5664" xr:uid="{00000000-0005-0000-0000-000001220000}"/>
    <cellStyle name="Заголовок 2 11" xfId="5665" xr:uid="{00000000-0005-0000-0000-000002220000}"/>
    <cellStyle name="Заголовок 2 11 2" xfId="5666" xr:uid="{00000000-0005-0000-0000-000003220000}"/>
    <cellStyle name="Заголовок 2 12" xfId="5667" xr:uid="{00000000-0005-0000-0000-000004220000}"/>
    <cellStyle name="Заголовок 2 12 2" xfId="5668" xr:uid="{00000000-0005-0000-0000-000005220000}"/>
    <cellStyle name="Заголовок 2 13" xfId="5669" xr:uid="{00000000-0005-0000-0000-000006220000}"/>
    <cellStyle name="Заголовок 2 13 2" xfId="5670" xr:uid="{00000000-0005-0000-0000-000007220000}"/>
    <cellStyle name="Заголовок 2 14" xfId="5671" xr:uid="{00000000-0005-0000-0000-000008220000}"/>
    <cellStyle name="Заголовок 2 14 2" xfId="5672" xr:uid="{00000000-0005-0000-0000-000009220000}"/>
    <cellStyle name="Заголовок 2 15" xfId="5673" xr:uid="{00000000-0005-0000-0000-00000A220000}"/>
    <cellStyle name="Заголовок 2 15 2" xfId="5674" xr:uid="{00000000-0005-0000-0000-00000B220000}"/>
    <cellStyle name="Заголовок 2 16" xfId="5675" xr:uid="{00000000-0005-0000-0000-00000C220000}"/>
    <cellStyle name="Заголовок 2 16 2" xfId="5676" xr:uid="{00000000-0005-0000-0000-00000D220000}"/>
    <cellStyle name="Заголовок 2 17" xfId="5677" xr:uid="{00000000-0005-0000-0000-00000E220000}"/>
    <cellStyle name="Заголовок 2 17 2" xfId="5678" xr:uid="{00000000-0005-0000-0000-00000F220000}"/>
    <cellStyle name="Заголовок 2 18" xfId="5679" xr:uid="{00000000-0005-0000-0000-000010220000}"/>
    <cellStyle name="Заголовок 2 18 2" xfId="5680" xr:uid="{00000000-0005-0000-0000-000011220000}"/>
    <cellStyle name="Заголовок 2 19" xfId="5681" xr:uid="{00000000-0005-0000-0000-000012220000}"/>
    <cellStyle name="Заголовок 2 19 2" xfId="5682" xr:uid="{00000000-0005-0000-0000-000013220000}"/>
    <cellStyle name="Заголовок 2 2" xfId="5683" xr:uid="{00000000-0005-0000-0000-000014220000}"/>
    <cellStyle name="Заголовок 2 2 2" xfId="5684" xr:uid="{00000000-0005-0000-0000-000015220000}"/>
    <cellStyle name="Заголовок 2 2 3" xfId="5685" xr:uid="{00000000-0005-0000-0000-000016220000}"/>
    <cellStyle name="Заголовок 2 2 3 2" xfId="7951" xr:uid="{00000000-0005-0000-0000-000017220000}"/>
    <cellStyle name="Заголовок 2 20" xfId="5686" xr:uid="{00000000-0005-0000-0000-000018220000}"/>
    <cellStyle name="Заголовок 2 21" xfId="6365" xr:uid="{00000000-0005-0000-0000-000019220000}"/>
    <cellStyle name="Заголовок 2 22" xfId="6366" xr:uid="{00000000-0005-0000-0000-00001A220000}"/>
    <cellStyle name="Заголовок 2 3" xfId="5687" xr:uid="{00000000-0005-0000-0000-00001B220000}"/>
    <cellStyle name="Заголовок 2 3 2" xfId="5688" xr:uid="{00000000-0005-0000-0000-00001C220000}"/>
    <cellStyle name="Заголовок 2 4" xfId="5689" xr:uid="{00000000-0005-0000-0000-00001D220000}"/>
    <cellStyle name="Заголовок 2 4 2" xfId="5690" xr:uid="{00000000-0005-0000-0000-00001E220000}"/>
    <cellStyle name="Заголовок 2 5" xfId="5691" xr:uid="{00000000-0005-0000-0000-00001F220000}"/>
    <cellStyle name="Заголовок 2 5 2" xfId="5692" xr:uid="{00000000-0005-0000-0000-000020220000}"/>
    <cellStyle name="Заголовок 2 6" xfId="5693" xr:uid="{00000000-0005-0000-0000-000021220000}"/>
    <cellStyle name="Заголовок 2 6 2" xfId="5694" xr:uid="{00000000-0005-0000-0000-000022220000}"/>
    <cellStyle name="Заголовок 2 7" xfId="5695" xr:uid="{00000000-0005-0000-0000-000023220000}"/>
    <cellStyle name="Заголовок 2 7 2" xfId="5696" xr:uid="{00000000-0005-0000-0000-000024220000}"/>
    <cellStyle name="Заголовок 2 8" xfId="5697" xr:uid="{00000000-0005-0000-0000-000025220000}"/>
    <cellStyle name="Заголовок 2 8 2" xfId="5698" xr:uid="{00000000-0005-0000-0000-000026220000}"/>
    <cellStyle name="Заголовок 2 9" xfId="5699" xr:uid="{00000000-0005-0000-0000-000027220000}"/>
    <cellStyle name="Заголовок 2 9 2" xfId="5700" xr:uid="{00000000-0005-0000-0000-000028220000}"/>
    <cellStyle name="Заголовок 2_Blood_21months_EURO" xfId="5701" xr:uid="{00000000-0005-0000-0000-000029220000}"/>
    <cellStyle name="Заголовок 3" xfId="5702" xr:uid="{00000000-0005-0000-0000-00002A220000}"/>
    <cellStyle name="Заголовок 3 10" xfId="5703" xr:uid="{00000000-0005-0000-0000-00002B220000}"/>
    <cellStyle name="Заголовок 3 10 2" xfId="5704" xr:uid="{00000000-0005-0000-0000-00002C220000}"/>
    <cellStyle name="Заголовок 3 11" xfId="5705" xr:uid="{00000000-0005-0000-0000-00002D220000}"/>
    <cellStyle name="Заголовок 3 11 2" xfId="5706" xr:uid="{00000000-0005-0000-0000-00002E220000}"/>
    <cellStyle name="Заголовок 3 12" xfId="5707" xr:uid="{00000000-0005-0000-0000-00002F220000}"/>
    <cellStyle name="Заголовок 3 12 2" xfId="5708" xr:uid="{00000000-0005-0000-0000-000030220000}"/>
    <cellStyle name="Заголовок 3 13" xfId="5709" xr:uid="{00000000-0005-0000-0000-000031220000}"/>
    <cellStyle name="Заголовок 3 13 2" xfId="5710" xr:uid="{00000000-0005-0000-0000-000032220000}"/>
    <cellStyle name="Заголовок 3 14" xfId="5711" xr:uid="{00000000-0005-0000-0000-000033220000}"/>
    <cellStyle name="Заголовок 3 14 2" xfId="5712" xr:uid="{00000000-0005-0000-0000-000034220000}"/>
    <cellStyle name="Заголовок 3 15" xfId="5713" xr:uid="{00000000-0005-0000-0000-000035220000}"/>
    <cellStyle name="Заголовок 3 15 2" xfId="5714" xr:uid="{00000000-0005-0000-0000-000036220000}"/>
    <cellStyle name="Заголовок 3 16" xfId="5715" xr:uid="{00000000-0005-0000-0000-000037220000}"/>
    <cellStyle name="Заголовок 3 16 2" xfId="5716" xr:uid="{00000000-0005-0000-0000-000038220000}"/>
    <cellStyle name="Заголовок 3 17" xfId="5717" xr:uid="{00000000-0005-0000-0000-000039220000}"/>
    <cellStyle name="Заголовок 3 17 2" xfId="5718" xr:uid="{00000000-0005-0000-0000-00003A220000}"/>
    <cellStyle name="Заголовок 3 18" xfId="5719" xr:uid="{00000000-0005-0000-0000-00003B220000}"/>
    <cellStyle name="Заголовок 3 18 2" xfId="5720" xr:uid="{00000000-0005-0000-0000-00003C220000}"/>
    <cellStyle name="Заголовок 3 19" xfId="5721" xr:uid="{00000000-0005-0000-0000-00003D220000}"/>
    <cellStyle name="Заголовок 3 19 2" xfId="5722" xr:uid="{00000000-0005-0000-0000-00003E220000}"/>
    <cellStyle name="Заголовок 3 2" xfId="5723" xr:uid="{00000000-0005-0000-0000-00003F220000}"/>
    <cellStyle name="Заголовок 3 2 2" xfId="5724" xr:uid="{00000000-0005-0000-0000-000040220000}"/>
    <cellStyle name="Заголовок 3 2 3" xfId="5725" xr:uid="{00000000-0005-0000-0000-000041220000}"/>
    <cellStyle name="Заголовок 3 2 3 2" xfId="7952" xr:uid="{00000000-0005-0000-0000-000042220000}"/>
    <cellStyle name="Заголовок 3 20" xfId="5726" xr:uid="{00000000-0005-0000-0000-000043220000}"/>
    <cellStyle name="Заголовок 3 21" xfId="6367" xr:uid="{00000000-0005-0000-0000-000044220000}"/>
    <cellStyle name="Заголовок 3 22" xfId="6368" xr:uid="{00000000-0005-0000-0000-000045220000}"/>
    <cellStyle name="Заголовок 3 3" xfId="5727" xr:uid="{00000000-0005-0000-0000-000046220000}"/>
    <cellStyle name="Заголовок 3 3 2" xfId="5728" xr:uid="{00000000-0005-0000-0000-000047220000}"/>
    <cellStyle name="Заголовок 3 4" xfId="5729" xr:uid="{00000000-0005-0000-0000-000048220000}"/>
    <cellStyle name="Заголовок 3 4 2" xfId="5730" xr:uid="{00000000-0005-0000-0000-000049220000}"/>
    <cellStyle name="Заголовок 3 5" xfId="5731" xr:uid="{00000000-0005-0000-0000-00004A220000}"/>
    <cellStyle name="Заголовок 3 5 2" xfId="5732" xr:uid="{00000000-0005-0000-0000-00004B220000}"/>
    <cellStyle name="Заголовок 3 6" xfId="5733" xr:uid="{00000000-0005-0000-0000-00004C220000}"/>
    <cellStyle name="Заголовок 3 6 2" xfId="5734" xr:uid="{00000000-0005-0000-0000-00004D220000}"/>
    <cellStyle name="Заголовок 3 7" xfId="5735" xr:uid="{00000000-0005-0000-0000-00004E220000}"/>
    <cellStyle name="Заголовок 3 7 2" xfId="5736" xr:uid="{00000000-0005-0000-0000-00004F220000}"/>
    <cellStyle name="Заголовок 3 8" xfId="5737" xr:uid="{00000000-0005-0000-0000-000050220000}"/>
    <cellStyle name="Заголовок 3 8 2" xfId="5738" xr:uid="{00000000-0005-0000-0000-000051220000}"/>
    <cellStyle name="Заголовок 3 9" xfId="5739" xr:uid="{00000000-0005-0000-0000-000052220000}"/>
    <cellStyle name="Заголовок 3 9 2" xfId="5740" xr:uid="{00000000-0005-0000-0000-000053220000}"/>
    <cellStyle name="Заголовок 3_Blood_21months_EURO" xfId="5741" xr:uid="{00000000-0005-0000-0000-000054220000}"/>
    <cellStyle name="Заголовок 4" xfId="5742" xr:uid="{00000000-0005-0000-0000-000055220000}"/>
    <cellStyle name="Заголовок 4 10" xfId="5743" xr:uid="{00000000-0005-0000-0000-000056220000}"/>
    <cellStyle name="Заголовок 4 10 2" xfId="5744" xr:uid="{00000000-0005-0000-0000-000057220000}"/>
    <cellStyle name="Заголовок 4 11" xfId="5745" xr:uid="{00000000-0005-0000-0000-000058220000}"/>
    <cellStyle name="Заголовок 4 11 2" xfId="5746" xr:uid="{00000000-0005-0000-0000-000059220000}"/>
    <cellStyle name="Заголовок 4 12" xfId="5747" xr:uid="{00000000-0005-0000-0000-00005A220000}"/>
    <cellStyle name="Заголовок 4 12 2" xfId="5748" xr:uid="{00000000-0005-0000-0000-00005B220000}"/>
    <cellStyle name="Заголовок 4 13" xfId="5749" xr:uid="{00000000-0005-0000-0000-00005C220000}"/>
    <cellStyle name="Заголовок 4 13 2" xfId="5750" xr:uid="{00000000-0005-0000-0000-00005D220000}"/>
    <cellStyle name="Заголовок 4 14" xfId="5751" xr:uid="{00000000-0005-0000-0000-00005E220000}"/>
    <cellStyle name="Заголовок 4 14 2" xfId="5752" xr:uid="{00000000-0005-0000-0000-00005F220000}"/>
    <cellStyle name="Заголовок 4 15" xfId="5753" xr:uid="{00000000-0005-0000-0000-000060220000}"/>
    <cellStyle name="Заголовок 4 15 2" xfId="5754" xr:uid="{00000000-0005-0000-0000-000061220000}"/>
    <cellStyle name="Заголовок 4 16" xfId="5755" xr:uid="{00000000-0005-0000-0000-000062220000}"/>
    <cellStyle name="Заголовок 4 16 2" xfId="5756" xr:uid="{00000000-0005-0000-0000-000063220000}"/>
    <cellStyle name="Заголовок 4 17" xfId="5757" xr:uid="{00000000-0005-0000-0000-000064220000}"/>
    <cellStyle name="Заголовок 4 17 2" xfId="5758" xr:uid="{00000000-0005-0000-0000-000065220000}"/>
    <cellStyle name="Заголовок 4 18" xfId="5759" xr:uid="{00000000-0005-0000-0000-000066220000}"/>
    <cellStyle name="Заголовок 4 18 2" xfId="5760" xr:uid="{00000000-0005-0000-0000-000067220000}"/>
    <cellStyle name="Заголовок 4 19" xfId="5761" xr:uid="{00000000-0005-0000-0000-000068220000}"/>
    <cellStyle name="Заголовок 4 19 2" xfId="5762" xr:uid="{00000000-0005-0000-0000-000069220000}"/>
    <cellStyle name="Заголовок 4 2" xfId="5763" xr:uid="{00000000-0005-0000-0000-00006A220000}"/>
    <cellStyle name="Заголовок 4 2 2" xfId="5764" xr:uid="{00000000-0005-0000-0000-00006B220000}"/>
    <cellStyle name="Заголовок 4 2 3" xfId="5765" xr:uid="{00000000-0005-0000-0000-00006C220000}"/>
    <cellStyle name="Заголовок 4 2 3 2" xfId="7953" xr:uid="{00000000-0005-0000-0000-00006D220000}"/>
    <cellStyle name="Заголовок 4 20" xfId="5766" xr:uid="{00000000-0005-0000-0000-00006E220000}"/>
    <cellStyle name="Заголовок 4 21" xfId="6369" xr:uid="{00000000-0005-0000-0000-00006F220000}"/>
    <cellStyle name="Заголовок 4 22" xfId="6370" xr:uid="{00000000-0005-0000-0000-000070220000}"/>
    <cellStyle name="Заголовок 4 3" xfId="5767" xr:uid="{00000000-0005-0000-0000-000071220000}"/>
    <cellStyle name="Заголовок 4 3 2" xfId="5768" xr:uid="{00000000-0005-0000-0000-000072220000}"/>
    <cellStyle name="Заголовок 4 4" xfId="5769" xr:uid="{00000000-0005-0000-0000-000073220000}"/>
    <cellStyle name="Заголовок 4 4 2" xfId="5770" xr:uid="{00000000-0005-0000-0000-000074220000}"/>
    <cellStyle name="Заголовок 4 5" xfId="5771" xr:uid="{00000000-0005-0000-0000-000075220000}"/>
    <cellStyle name="Заголовок 4 5 2" xfId="5772" xr:uid="{00000000-0005-0000-0000-000076220000}"/>
    <cellStyle name="Заголовок 4 6" xfId="5773" xr:uid="{00000000-0005-0000-0000-000077220000}"/>
    <cellStyle name="Заголовок 4 6 2" xfId="5774" xr:uid="{00000000-0005-0000-0000-000078220000}"/>
    <cellStyle name="Заголовок 4 7" xfId="5775" xr:uid="{00000000-0005-0000-0000-000079220000}"/>
    <cellStyle name="Заголовок 4 7 2" xfId="5776" xr:uid="{00000000-0005-0000-0000-00007A220000}"/>
    <cellStyle name="Заголовок 4 8" xfId="5777" xr:uid="{00000000-0005-0000-0000-00007B220000}"/>
    <cellStyle name="Заголовок 4 8 2" xfId="5778" xr:uid="{00000000-0005-0000-0000-00007C220000}"/>
    <cellStyle name="Заголовок 4 9" xfId="5779" xr:uid="{00000000-0005-0000-0000-00007D220000}"/>
    <cellStyle name="Заголовок 4 9 2" xfId="5780" xr:uid="{00000000-0005-0000-0000-00007E220000}"/>
    <cellStyle name="Заголовок 4_Blood_21months_EURO" xfId="5781" xr:uid="{00000000-0005-0000-0000-00007F220000}"/>
    <cellStyle name="Итог" xfId="5782" xr:uid="{00000000-0005-0000-0000-000080220000}"/>
    <cellStyle name="Итог 10" xfId="5783" xr:uid="{00000000-0005-0000-0000-000081220000}"/>
    <cellStyle name="Итог 10 2" xfId="5784" xr:uid="{00000000-0005-0000-0000-000082220000}"/>
    <cellStyle name="Итог 11" xfId="5785" xr:uid="{00000000-0005-0000-0000-000083220000}"/>
    <cellStyle name="Итог 11 2" xfId="5786" xr:uid="{00000000-0005-0000-0000-000084220000}"/>
    <cellStyle name="Итог 12" xfId="5787" xr:uid="{00000000-0005-0000-0000-000085220000}"/>
    <cellStyle name="Итог 12 2" xfId="5788" xr:uid="{00000000-0005-0000-0000-000086220000}"/>
    <cellStyle name="Итог 13" xfId="5789" xr:uid="{00000000-0005-0000-0000-000087220000}"/>
    <cellStyle name="Итог 13 2" xfId="5790" xr:uid="{00000000-0005-0000-0000-000088220000}"/>
    <cellStyle name="Итог 14" xfId="5791" xr:uid="{00000000-0005-0000-0000-000089220000}"/>
    <cellStyle name="Итог 14 2" xfId="5792" xr:uid="{00000000-0005-0000-0000-00008A220000}"/>
    <cellStyle name="Итог 15" xfId="5793" xr:uid="{00000000-0005-0000-0000-00008B220000}"/>
    <cellStyle name="Итог 15 2" xfId="5794" xr:uid="{00000000-0005-0000-0000-00008C220000}"/>
    <cellStyle name="Итог 16" xfId="5795" xr:uid="{00000000-0005-0000-0000-00008D220000}"/>
    <cellStyle name="Итог 16 2" xfId="5796" xr:uid="{00000000-0005-0000-0000-00008E220000}"/>
    <cellStyle name="Итог 17" xfId="5797" xr:uid="{00000000-0005-0000-0000-00008F220000}"/>
    <cellStyle name="Итог 17 2" xfId="5798" xr:uid="{00000000-0005-0000-0000-000090220000}"/>
    <cellStyle name="Итог 18" xfId="5799" xr:uid="{00000000-0005-0000-0000-000091220000}"/>
    <cellStyle name="Итог 18 2" xfId="5800" xr:uid="{00000000-0005-0000-0000-000092220000}"/>
    <cellStyle name="Итог 19" xfId="5801" xr:uid="{00000000-0005-0000-0000-000093220000}"/>
    <cellStyle name="Итог 19 2" xfId="5802" xr:uid="{00000000-0005-0000-0000-000094220000}"/>
    <cellStyle name="Итог 2" xfId="5803" xr:uid="{00000000-0005-0000-0000-000095220000}"/>
    <cellStyle name="Итог 2 2" xfId="5804" xr:uid="{00000000-0005-0000-0000-000096220000}"/>
    <cellStyle name="Итог 2 3" xfId="5805" xr:uid="{00000000-0005-0000-0000-000097220000}"/>
    <cellStyle name="Итог 2 3 2" xfId="7954" xr:uid="{00000000-0005-0000-0000-000098220000}"/>
    <cellStyle name="Итог 20" xfId="5806" xr:uid="{00000000-0005-0000-0000-000099220000}"/>
    <cellStyle name="Итог 21" xfId="6371" xr:uid="{00000000-0005-0000-0000-00009A220000}"/>
    <cellStyle name="Итог 22" xfId="6372" xr:uid="{00000000-0005-0000-0000-00009B220000}"/>
    <cellStyle name="Итог 3" xfId="5807" xr:uid="{00000000-0005-0000-0000-00009C220000}"/>
    <cellStyle name="Итог 3 2" xfId="5808" xr:uid="{00000000-0005-0000-0000-00009D220000}"/>
    <cellStyle name="Итог 4" xfId="5809" xr:uid="{00000000-0005-0000-0000-00009E220000}"/>
    <cellStyle name="Итог 4 2" xfId="5810" xr:uid="{00000000-0005-0000-0000-00009F220000}"/>
    <cellStyle name="Итог 5" xfId="5811" xr:uid="{00000000-0005-0000-0000-0000A0220000}"/>
    <cellStyle name="Итог 5 2" xfId="5812" xr:uid="{00000000-0005-0000-0000-0000A1220000}"/>
    <cellStyle name="Итог 6" xfId="5813" xr:uid="{00000000-0005-0000-0000-0000A2220000}"/>
    <cellStyle name="Итог 6 2" xfId="5814" xr:uid="{00000000-0005-0000-0000-0000A3220000}"/>
    <cellStyle name="Итог 7" xfId="5815" xr:uid="{00000000-0005-0000-0000-0000A4220000}"/>
    <cellStyle name="Итог 7 2" xfId="5816" xr:uid="{00000000-0005-0000-0000-0000A5220000}"/>
    <cellStyle name="Итог 8" xfId="5817" xr:uid="{00000000-0005-0000-0000-0000A6220000}"/>
    <cellStyle name="Итог 8 2" xfId="5818" xr:uid="{00000000-0005-0000-0000-0000A7220000}"/>
    <cellStyle name="Итог 9" xfId="5819" xr:uid="{00000000-0005-0000-0000-0000A8220000}"/>
    <cellStyle name="Итог 9 2" xfId="5820" xr:uid="{00000000-0005-0000-0000-0000A9220000}"/>
    <cellStyle name="Итог_Blood_21months_EURO" xfId="5821" xr:uid="{00000000-0005-0000-0000-0000AA220000}"/>
    <cellStyle name="Контрольная ячейка" xfId="5822" xr:uid="{00000000-0005-0000-0000-0000AB220000}"/>
    <cellStyle name="Контрольная ячейка 2" xfId="5823" xr:uid="{00000000-0005-0000-0000-0000AC220000}"/>
    <cellStyle name="Контрольная ячейка 2 2" xfId="5824" xr:uid="{00000000-0005-0000-0000-0000AD220000}"/>
    <cellStyle name="Контрольная ячейка 2 3" xfId="5825" xr:uid="{00000000-0005-0000-0000-0000AE220000}"/>
    <cellStyle name="Контрольная ячейка 2 3 2" xfId="7955" xr:uid="{00000000-0005-0000-0000-0000AF220000}"/>
    <cellStyle name="Контрольная ячейка 3" xfId="5826" xr:uid="{00000000-0005-0000-0000-0000B0220000}"/>
    <cellStyle name="Контрольная ячейка 3 2" xfId="5827" xr:uid="{00000000-0005-0000-0000-0000B1220000}"/>
    <cellStyle name="Контрольная ячейка 4" xfId="5828" xr:uid="{00000000-0005-0000-0000-0000B2220000}"/>
    <cellStyle name="Контрольная ячейка_Blood_21months_EURO" xfId="5829" xr:uid="{00000000-0005-0000-0000-0000B3220000}"/>
    <cellStyle name="Название" xfId="5830" xr:uid="{00000000-0005-0000-0000-0000B4220000}"/>
    <cellStyle name="Название 10" xfId="5831" xr:uid="{00000000-0005-0000-0000-0000B5220000}"/>
    <cellStyle name="Название 10 2" xfId="5832" xr:uid="{00000000-0005-0000-0000-0000B6220000}"/>
    <cellStyle name="Название 11" xfId="5833" xr:uid="{00000000-0005-0000-0000-0000B7220000}"/>
    <cellStyle name="Название 11 2" xfId="5834" xr:uid="{00000000-0005-0000-0000-0000B8220000}"/>
    <cellStyle name="Название 12" xfId="5835" xr:uid="{00000000-0005-0000-0000-0000B9220000}"/>
    <cellStyle name="Название 12 2" xfId="5836" xr:uid="{00000000-0005-0000-0000-0000BA220000}"/>
    <cellStyle name="Название 13" xfId="5837" xr:uid="{00000000-0005-0000-0000-0000BB220000}"/>
    <cellStyle name="Название 13 2" xfId="5838" xr:uid="{00000000-0005-0000-0000-0000BC220000}"/>
    <cellStyle name="Название 14" xfId="5839" xr:uid="{00000000-0005-0000-0000-0000BD220000}"/>
    <cellStyle name="Название 14 2" xfId="5840" xr:uid="{00000000-0005-0000-0000-0000BE220000}"/>
    <cellStyle name="Название 15" xfId="5841" xr:uid="{00000000-0005-0000-0000-0000BF220000}"/>
    <cellStyle name="Название 15 2" xfId="5842" xr:uid="{00000000-0005-0000-0000-0000C0220000}"/>
    <cellStyle name="Название 16" xfId="5843" xr:uid="{00000000-0005-0000-0000-0000C1220000}"/>
    <cellStyle name="Название 16 2" xfId="5844" xr:uid="{00000000-0005-0000-0000-0000C2220000}"/>
    <cellStyle name="Название 17" xfId="5845" xr:uid="{00000000-0005-0000-0000-0000C3220000}"/>
    <cellStyle name="Название 17 2" xfId="5846" xr:uid="{00000000-0005-0000-0000-0000C4220000}"/>
    <cellStyle name="Название 18" xfId="5847" xr:uid="{00000000-0005-0000-0000-0000C5220000}"/>
    <cellStyle name="Название 18 2" xfId="5848" xr:uid="{00000000-0005-0000-0000-0000C6220000}"/>
    <cellStyle name="Название 19" xfId="5849" xr:uid="{00000000-0005-0000-0000-0000C7220000}"/>
    <cellStyle name="Название 19 2" xfId="5850" xr:uid="{00000000-0005-0000-0000-0000C8220000}"/>
    <cellStyle name="Название 2" xfId="5851" xr:uid="{00000000-0005-0000-0000-0000C9220000}"/>
    <cellStyle name="Название 2 2" xfId="5852" xr:uid="{00000000-0005-0000-0000-0000CA220000}"/>
    <cellStyle name="Название 2 3" xfId="5853" xr:uid="{00000000-0005-0000-0000-0000CB220000}"/>
    <cellStyle name="Название 2 3 2" xfId="7956" xr:uid="{00000000-0005-0000-0000-0000CC220000}"/>
    <cellStyle name="Название 20" xfId="5854" xr:uid="{00000000-0005-0000-0000-0000CD220000}"/>
    <cellStyle name="Название 21" xfId="6373" xr:uid="{00000000-0005-0000-0000-0000CE220000}"/>
    <cellStyle name="Название 22" xfId="6374" xr:uid="{00000000-0005-0000-0000-0000CF220000}"/>
    <cellStyle name="Название 3" xfId="5855" xr:uid="{00000000-0005-0000-0000-0000D0220000}"/>
    <cellStyle name="Название 3 2" xfId="5856" xr:uid="{00000000-0005-0000-0000-0000D1220000}"/>
    <cellStyle name="Название 4" xfId="5857" xr:uid="{00000000-0005-0000-0000-0000D2220000}"/>
    <cellStyle name="Название 4 2" xfId="5858" xr:uid="{00000000-0005-0000-0000-0000D3220000}"/>
    <cellStyle name="Название 5" xfId="5859" xr:uid="{00000000-0005-0000-0000-0000D4220000}"/>
    <cellStyle name="Название 5 2" xfId="5860" xr:uid="{00000000-0005-0000-0000-0000D5220000}"/>
    <cellStyle name="Название 6" xfId="5861" xr:uid="{00000000-0005-0000-0000-0000D6220000}"/>
    <cellStyle name="Название 6 2" xfId="5862" xr:uid="{00000000-0005-0000-0000-0000D7220000}"/>
    <cellStyle name="Название 7" xfId="5863" xr:uid="{00000000-0005-0000-0000-0000D8220000}"/>
    <cellStyle name="Название 7 2" xfId="5864" xr:uid="{00000000-0005-0000-0000-0000D9220000}"/>
    <cellStyle name="Название 8" xfId="5865" xr:uid="{00000000-0005-0000-0000-0000DA220000}"/>
    <cellStyle name="Название 8 2" xfId="5866" xr:uid="{00000000-0005-0000-0000-0000DB220000}"/>
    <cellStyle name="Название 9" xfId="5867" xr:uid="{00000000-0005-0000-0000-0000DC220000}"/>
    <cellStyle name="Название 9 2" xfId="5868" xr:uid="{00000000-0005-0000-0000-0000DD220000}"/>
    <cellStyle name="Название_Blood_21months_EURO" xfId="5869" xr:uid="{00000000-0005-0000-0000-0000DE220000}"/>
    <cellStyle name="Нейтральный" xfId="5870" xr:uid="{00000000-0005-0000-0000-0000DF220000}"/>
    <cellStyle name="Нейтральный 2" xfId="5871" xr:uid="{00000000-0005-0000-0000-0000E0220000}"/>
    <cellStyle name="Нейтральный 2 2" xfId="5872" xr:uid="{00000000-0005-0000-0000-0000E1220000}"/>
    <cellStyle name="Нейтральный 2 3" xfId="5873" xr:uid="{00000000-0005-0000-0000-0000E2220000}"/>
    <cellStyle name="Нейтральный 2 3 2" xfId="7957" xr:uid="{00000000-0005-0000-0000-0000E3220000}"/>
    <cellStyle name="Нейтральный 3" xfId="5874" xr:uid="{00000000-0005-0000-0000-0000E4220000}"/>
    <cellStyle name="Нейтральный 3 2" xfId="5875" xr:uid="{00000000-0005-0000-0000-0000E5220000}"/>
    <cellStyle name="Нейтральный 4" xfId="5876" xr:uid="{00000000-0005-0000-0000-0000E6220000}"/>
    <cellStyle name="Обычный 10" xfId="5877" xr:uid="{00000000-0005-0000-0000-0000E7220000}"/>
    <cellStyle name="Обычный 10 2" xfId="5878" xr:uid="{00000000-0005-0000-0000-0000E8220000}"/>
    <cellStyle name="Обычный 10 2 2" xfId="5879" xr:uid="{00000000-0005-0000-0000-0000E9220000}"/>
    <cellStyle name="Обычный 10 2 2 2" xfId="7250" xr:uid="{00000000-0005-0000-0000-0000EA220000}"/>
    <cellStyle name="Обычный 10 2 3" xfId="5880" xr:uid="{00000000-0005-0000-0000-0000EB220000}"/>
    <cellStyle name="Обычный 10 2 4" xfId="7240" xr:uid="{00000000-0005-0000-0000-0000EC220000}"/>
    <cellStyle name="Обычный 10 3" xfId="5881" xr:uid="{00000000-0005-0000-0000-0000ED220000}"/>
    <cellStyle name="Обычный 10 3 2" xfId="7245" xr:uid="{00000000-0005-0000-0000-0000EE220000}"/>
    <cellStyle name="Обычный 10 4" xfId="5882" xr:uid="{00000000-0005-0000-0000-0000EF220000}"/>
    <cellStyle name="Обычный 10 5" xfId="7225" xr:uid="{00000000-0005-0000-0000-0000F0220000}"/>
    <cellStyle name="Обычный 11" xfId="5883" xr:uid="{00000000-0005-0000-0000-0000F1220000}"/>
    <cellStyle name="Обычный 11 2" xfId="5884" xr:uid="{00000000-0005-0000-0000-0000F2220000}"/>
    <cellStyle name="Обычный 11 2 2" xfId="5885" xr:uid="{00000000-0005-0000-0000-0000F3220000}"/>
    <cellStyle name="Обычный 11 2 2 2" xfId="7251" xr:uid="{00000000-0005-0000-0000-0000F4220000}"/>
    <cellStyle name="Обычный 11 2 3" xfId="5886" xr:uid="{00000000-0005-0000-0000-0000F5220000}"/>
    <cellStyle name="Обычный 11 2 4" xfId="7241" xr:uid="{00000000-0005-0000-0000-0000F6220000}"/>
    <cellStyle name="Обычный 11 3" xfId="5887" xr:uid="{00000000-0005-0000-0000-0000F7220000}"/>
    <cellStyle name="Обычный 11 3 2" xfId="7246" xr:uid="{00000000-0005-0000-0000-0000F8220000}"/>
    <cellStyle name="Обычный 11 4" xfId="5888" xr:uid="{00000000-0005-0000-0000-0000F9220000}"/>
    <cellStyle name="Обычный 11 5" xfId="7226" xr:uid="{00000000-0005-0000-0000-0000FA220000}"/>
    <cellStyle name="Обычный 12" xfId="5889" xr:uid="{00000000-0005-0000-0000-0000FB220000}"/>
    <cellStyle name="Обычный 12 2" xfId="5890" xr:uid="{00000000-0005-0000-0000-0000FC220000}"/>
    <cellStyle name="Обычный 12 3" xfId="5891" xr:uid="{00000000-0005-0000-0000-0000FD220000}"/>
    <cellStyle name="Обычный 12 3 2" xfId="7358" xr:uid="{00000000-0005-0000-0000-0000FE220000}"/>
    <cellStyle name="Обычный 2" xfId="5892" xr:uid="{00000000-0005-0000-0000-0000FF220000}"/>
    <cellStyle name="Обычный 2 2" xfId="5893" xr:uid="{00000000-0005-0000-0000-000000230000}"/>
    <cellStyle name="Обычный 2 2 2" xfId="5894" xr:uid="{00000000-0005-0000-0000-000001230000}"/>
    <cellStyle name="Обычный 2 2 2 2" xfId="5895" xr:uid="{00000000-0005-0000-0000-000002230000}"/>
    <cellStyle name="Обычный 2 2 2 3" xfId="5896" xr:uid="{00000000-0005-0000-0000-000003230000}"/>
    <cellStyle name="Обычный 2 2 2 3 2" xfId="7959" xr:uid="{00000000-0005-0000-0000-000004230000}"/>
    <cellStyle name="Обычный 2 2 3" xfId="5897" xr:uid="{00000000-0005-0000-0000-000005230000}"/>
    <cellStyle name="Обычный 2 3" xfId="5898" xr:uid="{00000000-0005-0000-0000-000006230000}"/>
    <cellStyle name="Обычный 2 4" xfId="5899" xr:uid="{00000000-0005-0000-0000-000007230000}"/>
    <cellStyle name="Обычный 2 4 2" xfId="7958" xr:uid="{00000000-0005-0000-0000-000008230000}"/>
    <cellStyle name="Обычный 2 5" xfId="6449" xr:uid="{00000000-0005-0000-0000-000009230000}"/>
    <cellStyle name="Обычный 3" xfId="5900" xr:uid="{00000000-0005-0000-0000-00000A230000}"/>
    <cellStyle name="Обычный 3 2" xfId="5901" xr:uid="{00000000-0005-0000-0000-00000B230000}"/>
    <cellStyle name="Обычный 3 2 2" xfId="5902" xr:uid="{00000000-0005-0000-0000-00000C230000}"/>
    <cellStyle name="Обычный 3 2 2 2" xfId="5903" xr:uid="{00000000-0005-0000-0000-00000D230000}"/>
    <cellStyle name="Обычный 3 2 2 2 2" xfId="5904" xr:uid="{00000000-0005-0000-0000-00000E230000}"/>
    <cellStyle name="Обычный 3 2 2 2 2 2" xfId="9259" xr:uid="{00000000-0005-0000-0000-00000F230000}"/>
    <cellStyle name="Обычный 3 2 2 2 3" xfId="9258" xr:uid="{00000000-0005-0000-0000-000010230000}"/>
    <cellStyle name="Обычный 3 2 2 3" xfId="5905" xr:uid="{00000000-0005-0000-0000-000011230000}"/>
    <cellStyle name="Обычный 3 2 2 4" xfId="5906" xr:uid="{00000000-0005-0000-0000-000012230000}"/>
    <cellStyle name="Обычный 3 2 2 4 2" xfId="9260" xr:uid="{00000000-0005-0000-0000-000013230000}"/>
    <cellStyle name="Обычный 3 2 2 5" xfId="9257" xr:uid="{00000000-0005-0000-0000-000014230000}"/>
    <cellStyle name="Обычный 3 2 3" xfId="5907" xr:uid="{00000000-0005-0000-0000-000015230000}"/>
    <cellStyle name="Обычный 3 2 3 2" xfId="5908" xr:uid="{00000000-0005-0000-0000-000016230000}"/>
    <cellStyle name="Обычный 3 2 3 3" xfId="5909" xr:uid="{00000000-0005-0000-0000-000017230000}"/>
    <cellStyle name="Обычный 3 2 3 3 2" xfId="9262" xr:uid="{00000000-0005-0000-0000-000018230000}"/>
    <cellStyle name="Обычный 3 2 3 4" xfId="9261" xr:uid="{00000000-0005-0000-0000-000019230000}"/>
    <cellStyle name="Обычный 3 2 4" xfId="5910" xr:uid="{00000000-0005-0000-0000-00001A230000}"/>
    <cellStyle name="Обычный 3 2 5" xfId="5911" xr:uid="{00000000-0005-0000-0000-00001B230000}"/>
    <cellStyle name="Обычный 3 2 5 2" xfId="9263" xr:uid="{00000000-0005-0000-0000-00001C230000}"/>
    <cellStyle name="Обычный 3 2 6" xfId="9256" xr:uid="{00000000-0005-0000-0000-00001D230000}"/>
    <cellStyle name="Обычный 3 3" xfId="5912" xr:uid="{00000000-0005-0000-0000-00001E230000}"/>
    <cellStyle name="Обычный 3 3 2" xfId="5913" xr:uid="{00000000-0005-0000-0000-00001F230000}"/>
    <cellStyle name="Обычный 3 3 2 2" xfId="7248" xr:uid="{00000000-0005-0000-0000-000020230000}"/>
    <cellStyle name="Обычный 3 3 3" xfId="5914" xr:uid="{00000000-0005-0000-0000-000021230000}"/>
    <cellStyle name="Обычный 3 3 4" xfId="7238" xr:uid="{00000000-0005-0000-0000-000022230000}"/>
    <cellStyle name="Обычный 3 4" xfId="5915" xr:uid="{00000000-0005-0000-0000-000023230000}"/>
    <cellStyle name="Обычный 3 4 2" xfId="7243" xr:uid="{00000000-0005-0000-0000-000024230000}"/>
    <cellStyle name="Обычный 3 5" xfId="5916" xr:uid="{00000000-0005-0000-0000-000025230000}"/>
    <cellStyle name="Обычный 3 6" xfId="6981" xr:uid="{00000000-0005-0000-0000-000026230000}"/>
    <cellStyle name="Обычный 4" xfId="5917" xr:uid="{00000000-0005-0000-0000-000027230000}"/>
    <cellStyle name="Обычный 4 2" xfId="5918" xr:uid="{00000000-0005-0000-0000-000028230000}"/>
    <cellStyle name="Обычный 4 2 2" xfId="5919" xr:uid="{00000000-0005-0000-0000-000029230000}"/>
    <cellStyle name="Обычный 4 2 3" xfId="5920" xr:uid="{00000000-0005-0000-0000-00002A230000}"/>
    <cellStyle name="Обычный 4 2 3 2" xfId="7960" xr:uid="{00000000-0005-0000-0000-00002B230000}"/>
    <cellStyle name="Обычный 4 3" xfId="5921" xr:uid="{00000000-0005-0000-0000-00002C230000}"/>
    <cellStyle name="Обычный 4 4" xfId="5922" xr:uid="{00000000-0005-0000-0000-00002D230000}"/>
    <cellStyle name="Обычный 4 4 2" xfId="7357" xr:uid="{00000000-0005-0000-0000-00002E230000}"/>
    <cellStyle name="Обычный 4 5" xfId="6980" xr:uid="{00000000-0005-0000-0000-00002F230000}"/>
    <cellStyle name="Обычный 5" xfId="5923" xr:uid="{00000000-0005-0000-0000-000030230000}"/>
    <cellStyle name="Обычный 5 2" xfId="5924" xr:uid="{00000000-0005-0000-0000-000031230000}"/>
    <cellStyle name="Обычный 5 2 2" xfId="5925" xr:uid="{00000000-0005-0000-0000-000032230000}"/>
    <cellStyle name="Обычный 5 2 3" xfId="5926" xr:uid="{00000000-0005-0000-0000-000033230000}"/>
    <cellStyle name="Обычный 5 2 3 2" xfId="7962" xr:uid="{00000000-0005-0000-0000-000034230000}"/>
    <cellStyle name="Обычный 5 2 4" xfId="7228" xr:uid="{00000000-0005-0000-0000-000035230000}"/>
    <cellStyle name="Обычный 5 3" xfId="5927" xr:uid="{00000000-0005-0000-0000-000036230000}"/>
    <cellStyle name="Обычный 5 4" xfId="5928" xr:uid="{00000000-0005-0000-0000-000037230000}"/>
    <cellStyle name="Обычный 5 4 2" xfId="7961" xr:uid="{00000000-0005-0000-0000-000038230000}"/>
    <cellStyle name="Обычный 5 5" xfId="7227" xr:uid="{00000000-0005-0000-0000-000039230000}"/>
    <cellStyle name="Обычный 6" xfId="5929" xr:uid="{00000000-0005-0000-0000-00003A230000}"/>
    <cellStyle name="Обычный 7" xfId="5930" xr:uid="{00000000-0005-0000-0000-00003B230000}"/>
    <cellStyle name="Обычный 7 2" xfId="5931" xr:uid="{00000000-0005-0000-0000-00003C230000}"/>
    <cellStyle name="Обычный 8" xfId="5932" xr:uid="{00000000-0005-0000-0000-00003D230000}"/>
    <cellStyle name="Обычный 8 2" xfId="5933" xr:uid="{00000000-0005-0000-0000-00003E230000}"/>
    <cellStyle name="Обычный 8 3" xfId="5934" xr:uid="{00000000-0005-0000-0000-00003F230000}"/>
    <cellStyle name="Обычный 8 3 2" xfId="7963" xr:uid="{00000000-0005-0000-0000-000040230000}"/>
    <cellStyle name="Обычный 8 4" xfId="7229" xr:uid="{00000000-0005-0000-0000-000041230000}"/>
    <cellStyle name="Обычный 9" xfId="5935" xr:uid="{00000000-0005-0000-0000-000042230000}"/>
    <cellStyle name="Обычный 9 2" xfId="5936" xr:uid="{00000000-0005-0000-0000-000043230000}"/>
    <cellStyle name="Обычный 9 3" xfId="5937" xr:uid="{00000000-0005-0000-0000-000044230000}"/>
    <cellStyle name="Обычный 9 3 2" xfId="7964" xr:uid="{00000000-0005-0000-0000-000045230000}"/>
    <cellStyle name="Обычный_445-10012B" xfId="5938" xr:uid="{00000000-0005-0000-0000-000046230000}"/>
    <cellStyle name="Плохой" xfId="5939" xr:uid="{00000000-0005-0000-0000-000047230000}"/>
    <cellStyle name="Плохой 10" xfId="5940" xr:uid="{00000000-0005-0000-0000-000048230000}"/>
    <cellStyle name="Плохой 10 2" xfId="5941" xr:uid="{00000000-0005-0000-0000-000049230000}"/>
    <cellStyle name="Плохой 11" xfId="5942" xr:uid="{00000000-0005-0000-0000-00004A230000}"/>
    <cellStyle name="Плохой 11 2" xfId="5943" xr:uid="{00000000-0005-0000-0000-00004B230000}"/>
    <cellStyle name="Плохой 12" xfId="5944" xr:uid="{00000000-0005-0000-0000-00004C230000}"/>
    <cellStyle name="Плохой 12 2" xfId="5945" xr:uid="{00000000-0005-0000-0000-00004D230000}"/>
    <cellStyle name="Плохой 13" xfId="5946" xr:uid="{00000000-0005-0000-0000-00004E230000}"/>
    <cellStyle name="Плохой 13 2" xfId="5947" xr:uid="{00000000-0005-0000-0000-00004F230000}"/>
    <cellStyle name="Плохой 14" xfId="5948" xr:uid="{00000000-0005-0000-0000-000050230000}"/>
    <cellStyle name="Плохой 14 2" xfId="5949" xr:uid="{00000000-0005-0000-0000-000051230000}"/>
    <cellStyle name="Плохой 15" xfId="5950" xr:uid="{00000000-0005-0000-0000-000052230000}"/>
    <cellStyle name="Плохой 15 2" xfId="5951" xr:uid="{00000000-0005-0000-0000-000053230000}"/>
    <cellStyle name="Плохой 16" xfId="5952" xr:uid="{00000000-0005-0000-0000-000054230000}"/>
    <cellStyle name="Плохой 16 2" xfId="5953" xr:uid="{00000000-0005-0000-0000-000055230000}"/>
    <cellStyle name="Плохой 17" xfId="5954" xr:uid="{00000000-0005-0000-0000-000056230000}"/>
    <cellStyle name="Плохой 17 2" xfId="5955" xr:uid="{00000000-0005-0000-0000-000057230000}"/>
    <cellStyle name="Плохой 18" xfId="5956" xr:uid="{00000000-0005-0000-0000-000058230000}"/>
    <cellStyle name="Плохой 18 2" xfId="5957" xr:uid="{00000000-0005-0000-0000-000059230000}"/>
    <cellStyle name="Плохой 19" xfId="5958" xr:uid="{00000000-0005-0000-0000-00005A230000}"/>
    <cellStyle name="Плохой 19 2" xfId="5959" xr:uid="{00000000-0005-0000-0000-00005B230000}"/>
    <cellStyle name="Плохой 2" xfId="5960" xr:uid="{00000000-0005-0000-0000-00005C230000}"/>
    <cellStyle name="Плохой 2 2" xfId="5961" xr:uid="{00000000-0005-0000-0000-00005D230000}"/>
    <cellStyle name="Плохой 2 3" xfId="5962" xr:uid="{00000000-0005-0000-0000-00005E230000}"/>
    <cellStyle name="Плохой 2 3 2" xfId="7965" xr:uid="{00000000-0005-0000-0000-00005F230000}"/>
    <cellStyle name="Плохой 20" xfId="5963" xr:uid="{00000000-0005-0000-0000-000060230000}"/>
    <cellStyle name="Плохой 21" xfId="6375" xr:uid="{00000000-0005-0000-0000-000061230000}"/>
    <cellStyle name="Плохой 22" xfId="6376" xr:uid="{00000000-0005-0000-0000-000062230000}"/>
    <cellStyle name="Плохой 3" xfId="5964" xr:uid="{00000000-0005-0000-0000-000063230000}"/>
    <cellStyle name="Плохой 3 2" xfId="5965" xr:uid="{00000000-0005-0000-0000-000064230000}"/>
    <cellStyle name="Плохой 4" xfId="5966" xr:uid="{00000000-0005-0000-0000-000065230000}"/>
    <cellStyle name="Плохой 4 2" xfId="5967" xr:uid="{00000000-0005-0000-0000-000066230000}"/>
    <cellStyle name="Плохой 5" xfId="5968" xr:uid="{00000000-0005-0000-0000-000067230000}"/>
    <cellStyle name="Плохой 5 2" xfId="5969" xr:uid="{00000000-0005-0000-0000-000068230000}"/>
    <cellStyle name="Плохой 6" xfId="5970" xr:uid="{00000000-0005-0000-0000-000069230000}"/>
    <cellStyle name="Плохой 6 2" xfId="5971" xr:uid="{00000000-0005-0000-0000-00006A230000}"/>
    <cellStyle name="Плохой 7" xfId="5972" xr:uid="{00000000-0005-0000-0000-00006B230000}"/>
    <cellStyle name="Плохой 7 2" xfId="5973" xr:uid="{00000000-0005-0000-0000-00006C230000}"/>
    <cellStyle name="Плохой 8" xfId="5974" xr:uid="{00000000-0005-0000-0000-00006D230000}"/>
    <cellStyle name="Плохой 8 2" xfId="5975" xr:uid="{00000000-0005-0000-0000-00006E230000}"/>
    <cellStyle name="Плохой 9" xfId="5976" xr:uid="{00000000-0005-0000-0000-00006F230000}"/>
    <cellStyle name="Плохой 9 2" xfId="5977" xr:uid="{00000000-0005-0000-0000-000070230000}"/>
    <cellStyle name="Плохой_Blood_21months_EURO" xfId="5978" xr:uid="{00000000-0005-0000-0000-000071230000}"/>
    <cellStyle name="Пояснение" xfId="5979" xr:uid="{00000000-0005-0000-0000-000072230000}"/>
    <cellStyle name="Пояснение 2" xfId="5980" xr:uid="{00000000-0005-0000-0000-000073230000}"/>
    <cellStyle name="Пояснение 2 2" xfId="5981" xr:uid="{00000000-0005-0000-0000-000074230000}"/>
    <cellStyle name="Пояснение 2 3" xfId="5982" xr:uid="{00000000-0005-0000-0000-000075230000}"/>
    <cellStyle name="Пояснение 2 3 2" xfId="7966" xr:uid="{00000000-0005-0000-0000-000076230000}"/>
    <cellStyle name="Пояснение 3" xfId="5983" xr:uid="{00000000-0005-0000-0000-000077230000}"/>
    <cellStyle name="Пояснение 3 2" xfId="5984" xr:uid="{00000000-0005-0000-0000-000078230000}"/>
    <cellStyle name="Пояснение 4" xfId="5985" xr:uid="{00000000-0005-0000-0000-000079230000}"/>
    <cellStyle name="Примечание" xfId="5986" xr:uid="{00000000-0005-0000-0000-00007A230000}"/>
    <cellStyle name="Примечание 10" xfId="5987" xr:uid="{00000000-0005-0000-0000-00007B230000}"/>
    <cellStyle name="Примечание 10 2" xfId="5988" xr:uid="{00000000-0005-0000-0000-00007C230000}"/>
    <cellStyle name="Примечание 10 3" xfId="5989" xr:uid="{00000000-0005-0000-0000-00007D230000}"/>
    <cellStyle name="Примечание 10 3 2" xfId="7967" xr:uid="{00000000-0005-0000-0000-00007E230000}"/>
    <cellStyle name="Примечание 10 4" xfId="6790" xr:uid="{00000000-0005-0000-0000-00007F230000}"/>
    <cellStyle name="Примечание 11" xfId="5990" xr:uid="{00000000-0005-0000-0000-000080230000}"/>
    <cellStyle name="Примечание 11 2" xfId="5991" xr:uid="{00000000-0005-0000-0000-000081230000}"/>
    <cellStyle name="Примечание 11 3" xfId="5992" xr:uid="{00000000-0005-0000-0000-000082230000}"/>
    <cellStyle name="Примечание 11 3 2" xfId="7968" xr:uid="{00000000-0005-0000-0000-000083230000}"/>
    <cellStyle name="Примечание 11 4" xfId="6791" xr:uid="{00000000-0005-0000-0000-000084230000}"/>
    <cellStyle name="Примечание 12" xfId="5993" xr:uid="{00000000-0005-0000-0000-000085230000}"/>
    <cellStyle name="Примечание 12 2" xfId="5994" xr:uid="{00000000-0005-0000-0000-000086230000}"/>
    <cellStyle name="Примечание 12 3" xfId="5995" xr:uid="{00000000-0005-0000-0000-000087230000}"/>
    <cellStyle name="Примечание 12 3 2" xfId="7969" xr:uid="{00000000-0005-0000-0000-000088230000}"/>
    <cellStyle name="Примечание 12 4" xfId="6792" xr:uid="{00000000-0005-0000-0000-000089230000}"/>
    <cellStyle name="Примечание 13" xfId="5996" xr:uid="{00000000-0005-0000-0000-00008A230000}"/>
    <cellStyle name="Примечание 13 2" xfId="5997" xr:uid="{00000000-0005-0000-0000-00008B230000}"/>
    <cellStyle name="Примечание 13 3" xfId="5998" xr:uid="{00000000-0005-0000-0000-00008C230000}"/>
    <cellStyle name="Примечание 13 3 2" xfId="7970" xr:uid="{00000000-0005-0000-0000-00008D230000}"/>
    <cellStyle name="Примечание 13 4" xfId="6793" xr:uid="{00000000-0005-0000-0000-00008E230000}"/>
    <cellStyle name="Примечание 14" xfId="5999" xr:uid="{00000000-0005-0000-0000-00008F230000}"/>
    <cellStyle name="Примечание 14 2" xfId="6000" xr:uid="{00000000-0005-0000-0000-000090230000}"/>
    <cellStyle name="Примечание 14 3" xfId="6001" xr:uid="{00000000-0005-0000-0000-000091230000}"/>
    <cellStyle name="Примечание 14 3 2" xfId="7971" xr:uid="{00000000-0005-0000-0000-000092230000}"/>
    <cellStyle name="Примечание 14 4" xfId="6794" xr:uid="{00000000-0005-0000-0000-000093230000}"/>
    <cellStyle name="Примечание 15" xfId="6002" xr:uid="{00000000-0005-0000-0000-000094230000}"/>
    <cellStyle name="Примечание 15 2" xfId="6003" xr:uid="{00000000-0005-0000-0000-000095230000}"/>
    <cellStyle name="Примечание 15 3" xfId="6004" xr:uid="{00000000-0005-0000-0000-000096230000}"/>
    <cellStyle name="Примечание 15 3 2" xfId="7972" xr:uid="{00000000-0005-0000-0000-000097230000}"/>
    <cellStyle name="Примечание 15 4" xfId="6795" xr:uid="{00000000-0005-0000-0000-000098230000}"/>
    <cellStyle name="Примечание 16" xfId="6005" xr:uid="{00000000-0005-0000-0000-000099230000}"/>
    <cellStyle name="Примечание 16 2" xfId="6006" xr:uid="{00000000-0005-0000-0000-00009A230000}"/>
    <cellStyle name="Примечание 16 3" xfId="6007" xr:uid="{00000000-0005-0000-0000-00009B230000}"/>
    <cellStyle name="Примечание 16 3 2" xfId="7973" xr:uid="{00000000-0005-0000-0000-00009C230000}"/>
    <cellStyle name="Примечание 16 4" xfId="6796" xr:uid="{00000000-0005-0000-0000-00009D230000}"/>
    <cellStyle name="Примечание 17" xfId="6008" xr:uid="{00000000-0005-0000-0000-00009E230000}"/>
    <cellStyle name="Примечание 17 2" xfId="6009" xr:uid="{00000000-0005-0000-0000-00009F230000}"/>
    <cellStyle name="Примечание 17 3" xfId="6010" xr:uid="{00000000-0005-0000-0000-0000A0230000}"/>
    <cellStyle name="Примечание 17 3 2" xfId="7974" xr:uid="{00000000-0005-0000-0000-0000A1230000}"/>
    <cellStyle name="Примечание 17 4" xfId="6797" xr:uid="{00000000-0005-0000-0000-0000A2230000}"/>
    <cellStyle name="Примечание 18" xfId="6011" xr:uid="{00000000-0005-0000-0000-0000A3230000}"/>
    <cellStyle name="Примечание 18 2" xfId="6012" xr:uid="{00000000-0005-0000-0000-0000A4230000}"/>
    <cellStyle name="Примечание 18 3" xfId="6013" xr:uid="{00000000-0005-0000-0000-0000A5230000}"/>
    <cellStyle name="Примечание 18 3 2" xfId="7975" xr:uid="{00000000-0005-0000-0000-0000A6230000}"/>
    <cellStyle name="Примечание 18 4" xfId="6798" xr:uid="{00000000-0005-0000-0000-0000A7230000}"/>
    <cellStyle name="Примечание 19" xfId="6014" xr:uid="{00000000-0005-0000-0000-0000A8230000}"/>
    <cellStyle name="Примечание 19 2" xfId="6015" xr:uid="{00000000-0005-0000-0000-0000A9230000}"/>
    <cellStyle name="Примечание 19 3" xfId="6016" xr:uid="{00000000-0005-0000-0000-0000AA230000}"/>
    <cellStyle name="Примечание 19 3 2" xfId="7976" xr:uid="{00000000-0005-0000-0000-0000AB230000}"/>
    <cellStyle name="Примечание 19 4" xfId="6799" xr:uid="{00000000-0005-0000-0000-0000AC230000}"/>
    <cellStyle name="Примечание 2" xfId="6017" xr:uid="{00000000-0005-0000-0000-0000AD230000}"/>
    <cellStyle name="Примечание 2 2" xfId="6018" xr:uid="{00000000-0005-0000-0000-0000AE230000}"/>
    <cellStyle name="Примечание 2 3" xfId="6019" xr:uid="{00000000-0005-0000-0000-0000AF230000}"/>
    <cellStyle name="Примечание 2 3 2" xfId="7977" xr:uid="{00000000-0005-0000-0000-0000B0230000}"/>
    <cellStyle name="Примечание 2 4" xfId="6451" xr:uid="{00000000-0005-0000-0000-0000B1230000}"/>
    <cellStyle name="Примечание 20" xfId="6020" xr:uid="{00000000-0005-0000-0000-0000B2230000}"/>
    <cellStyle name="Примечание 21" xfId="6021" xr:uid="{00000000-0005-0000-0000-0000B3230000}"/>
    <cellStyle name="Примечание 22" xfId="6377" xr:uid="{00000000-0005-0000-0000-0000B4230000}"/>
    <cellStyle name="Примечание 23" xfId="6450" xr:uid="{00000000-0005-0000-0000-0000B5230000}"/>
    <cellStyle name="Примечание 3" xfId="6022" xr:uid="{00000000-0005-0000-0000-0000B6230000}"/>
    <cellStyle name="Примечание 3 2" xfId="6023" xr:uid="{00000000-0005-0000-0000-0000B7230000}"/>
    <cellStyle name="Примечание 3 3" xfId="6024" xr:uid="{00000000-0005-0000-0000-0000B8230000}"/>
    <cellStyle name="Примечание 3 4" xfId="6452" xr:uid="{00000000-0005-0000-0000-0000B9230000}"/>
    <cellStyle name="Примечание 4" xfId="6025" xr:uid="{00000000-0005-0000-0000-0000BA230000}"/>
    <cellStyle name="Примечание 4 2" xfId="6026" xr:uid="{00000000-0005-0000-0000-0000BB230000}"/>
    <cellStyle name="Примечание 4 3" xfId="6027" xr:uid="{00000000-0005-0000-0000-0000BC230000}"/>
    <cellStyle name="Примечание 4 3 2" xfId="7978" xr:uid="{00000000-0005-0000-0000-0000BD230000}"/>
    <cellStyle name="Примечание 4 4" xfId="6800" xr:uid="{00000000-0005-0000-0000-0000BE230000}"/>
    <cellStyle name="Примечание 5" xfId="6028" xr:uid="{00000000-0005-0000-0000-0000BF230000}"/>
    <cellStyle name="Примечание 5 2" xfId="6029" xr:uid="{00000000-0005-0000-0000-0000C0230000}"/>
    <cellStyle name="Примечание 5 3" xfId="6030" xr:uid="{00000000-0005-0000-0000-0000C1230000}"/>
    <cellStyle name="Примечание 5 3 2" xfId="7979" xr:uid="{00000000-0005-0000-0000-0000C2230000}"/>
    <cellStyle name="Примечание 5 4" xfId="6801" xr:uid="{00000000-0005-0000-0000-0000C3230000}"/>
    <cellStyle name="Примечание 6" xfId="6031" xr:uid="{00000000-0005-0000-0000-0000C4230000}"/>
    <cellStyle name="Примечание 6 2" xfId="6032" xr:uid="{00000000-0005-0000-0000-0000C5230000}"/>
    <cellStyle name="Примечание 6 3" xfId="6033" xr:uid="{00000000-0005-0000-0000-0000C6230000}"/>
    <cellStyle name="Примечание 6 3 2" xfId="7980" xr:uid="{00000000-0005-0000-0000-0000C7230000}"/>
    <cellStyle name="Примечание 6 4" xfId="6802" xr:uid="{00000000-0005-0000-0000-0000C8230000}"/>
    <cellStyle name="Примечание 7" xfId="6034" xr:uid="{00000000-0005-0000-0000-0000C9230000}"/>
    <cellStyle name="Примечание 7 2" xfId="6035" xr:uid="{00000000-0005-0000-0000-0000CA230000}"/>
    <cellStyle name="Примечание 7 3" xfId="6036" xr:uid="{00000000-0005-0000-0000-0000CB230000}"/>
    <cellStyle name="Примечание 7 3 2" xfId="7981" xr:uid="{00000000-0005-0000-0000-0000CC230000}"/>
    <cellStyle name="Примечание 7 4" xfId="6803" xr:uid="{00000000-0005-0000-0000-0000CD230000}"/>
    <cellStyle name="Примечание 8" xfId="6037" xr:uid="{00000000-0005-0000-0000-0000CE230000}"/>
    <cellStyle name="Примечание 8 2" xfId="6038" xr:uid="{00000000-0005-0000-0000-0000CF230000}"/>
    <cellStyle name="Примечание 8 3" xfId="6039" xr:uid="{00000000-0005-0000-0000-0000D0230000}"/>
    <cellStyle name="Примечание 8 3 2" xfId="7982" xr:uid="{00000000-0005-0000-0000-0000D1230000}"/>
    <cellStyle name="Примечание 8 4" xfId="6804" xr:uid="{00000000-0005-0000-0000-0000D2230000}"/>
    <cellStyle name="Примечание 9" xfId="6040" xr:uid="{00000000-0005-0000-0000-0000D3230000}"/>
    <cellStyle name="Примечание 9 2" xfId="6041" xr:uid="{00000000-0005-0000-0000-0000D4230000}"/>
    <cellStyle name="Примечание 9 3" xfId="6042" xr:uid="{00000000-0005-0000-0000-0000D5230000}"/>
    <cellStyle name="Примечание 9 3 2" xfId="7983" xr:uid="{00000000-0005-0000-0000-0000D6230000}"/>
    <cellStyle name="Примечание 9 4" xfId="6805" xr:uid="{00000000-0005-0000-0000-0000D7230000}"/>
    <cellStyle name="Примечание_Blood_21months_EURO" xfId="6043" xr:uid="{00000000-0005-0000-0000-0000D8230000}"/>
    <cellStyle name="Процентный 2" xfId="6044" xr:uid="{00000000-0005-0000-0000-0000D9230000}"/>
    <cellStyle name="Процентный 2 2" xfId="6045" xr:uid="{00000000-0005-0000-0000-0000DA230000}"/>
    <cellStyle name="Процентный 2 2 2" xfId="6046" xr:uid="{00000000-0005-0000-0000-0000DB230000}"/>
    <cellStyle name="Процентный 2 2 2 2" xfId="7249" xr:uid="{00000000-0005-0000-0000-0000DC230000}"/>
    <cellStyle name="Процентный 2 2 3" xfId="6047" xr:uid="{00000000-0005-0000-0000-0000DD230000}"/>
    <cellStyle name="Процентный 2 2 4" xfId="7239" xr:uid="{00000000-0005-0000-0000-0000DE230000}"/>
    <cellStyle name="Процентный 2 3" xfId="6048" xr:uid="{00000000-0005-0000-0000-0000DF230000}"/>
    <cellStyle name="Процентный 2 3 2" xfId="7244" xr:uid="{00000000-0005-0000-0000-0000E0230000}"/>
    <cellStyle name="Процентный 2 4" xfId="6049" xr:uid="{00000000-0005-0000-0000-0000E1230000}"/>
    <cellStyle name="Процентный 2 5" xfId="6982" xr:uid="{00000000-0005-0000-0000-0000E2230000}"/>
    <cellStyle name="Процентный 3" xfId="6050" xr:uid="{00000000-0005-0000-0000-0000E3230000}"/>
    <cellStyle name="Процентный 3 2" xfId="6051" xr:uid="{00000000-0005-0000-0000-0000E4230000}"/>
    <cellStyle name="Процентный 3 3" xfId="6052" xr:uid="{00000000-0005-0000-0000-0000E5230000}"/>
    <cellStyle name="Процентный 3 3 2" xfId="7984" xr:uid="{00000000-0005-0000-0000-0000E6230000}"/>
    <cellStyle name="Связанная ячейка" xfId="6053" xr:uid="{00000000-0005-0000-0000-0000E7230000}"/>
    <cellStyle name="Связанная ячейка 2" xfId="6054" xr:uid="{00000000-0005-0000-0000-0000E8230000}"/>
    <cellStyle name="Связанная ячейка 2 2" xfId="6055" xr:uid="{00000000-0005-0000-0000-0000E9230000}"/>
    <cellStyle name="Связанная ячейка 2 3" xfId="6056" xr:uid="{00000000-0005-0000-0000-0000EA230000}"/>
    <cellStyle name="Связанная ячейка 2 3 2" xfId="7985" xr:uid="{00000000-0005-0000-0000-0000EB230000}"/>
    <cellStyle name="Связанная ячейка 3" xfId="6057" xr:uid="{00000000-0005-0000-0000-0000EC230000}"/>
    <cellStyle name="Связанная ячейка 3 2" xfId="6058" xr:uid="{00000000-0005-0000-0000-0000ED230000}"/>
    <cellStyle name="Связанная ячейка 4" xfId="6059" xr:uid="{00000000-0005-0000-0000-0000EE230000}"/>
    <cellStyle name="Связанная ячейка_Blood_21months_EURO" xfId="6060" xr:uid="{00000000-0005-0000-0000-0000EF230000}"/>
    <cellStyle name="Стиль 1" xfId="6061" xr:uid="{00000000-0005-0000-0000-0000F0230000}"/>
    <cellStyle name="Стиль 1 2" xfId="6062" xr:uid="{00000000-0005-0000-0000-0000F1230000}"/>
    <cellStyle name="Стиль 1 2 2" xfId="6063" xr:uid="{00000000-0005-0000-0000-0000F2230000}"/>
    <cellStyle name="Стиль 1 2 3" xfId="6064" xr:uid="{00000000-0005-0000-0000-0000F3230000}"/>
    <cellStyle name="Стиль 1 2 3 2" xfId="7987" xr:uid="{00000000-0005-0000-0000-0000F4230000}"/>
    <cellStyle name="Стиль 1 2 4" xfId="7231" xr:uid="{00000000-0005-0000-0000-0000F5230000}"/>
    <cellStyle name="Стиль 1 3" xfId="6065" xr:uid="{00000000-0005-0000-0000-0000F6230000}"/>
    <cellStyle name="Стиль 1 4" xfId="6066" xr:uid="{00000000-0005-0000-0000-0000F7230000}"/>
    <cellStyle name="Стиль 1 4 2" xfId="7986" xr:uid="{00000000-0005-0000-0000-0000F8230000}"/>
    <cellStyle name="Стиль 1 5" xfId="7230" xr:uid="{00000000-0005-0000-0000-0000F9230000}"/>
    <cellStyle name="Текст предупреждения" xfId="6067" xr:uid="{00000000-0005-0000-0000-0000FA230000}"/>
    <cellStyle name="Текст предупреждения 2" xfId="6068" xr:uid="{00000000-0005-0000-0000-0000FB230000}"/>
    <cellStyle name="Текст предупреждения 2 2" xfId="6069" xr:uid="{00000000-0005-0000-0000-0000FC230000}"/>
    <cellStyle name="Текст предупреждения 2 3" xfId="6070" xr:uid="{00000000-0005-0000-0000-0000FD230000}"/>
    <cellStyle name="Текст предупреждения 2 3 2" xfId="7988" xr:uid="{00000000-0005-0000-0000-0000FE230000}"/>
    <cellStyle name="Текст предупреждения 3" xfId="6071" xr:uid="{00000000-0005-0000-0000-0000FF230000}"/>
    <cellStyle name="Текст предупреждения 3 2" xfId="6072" xr:uid="{00000000-0005-0000-0000-000000240000}"/>
    <cellStyle name="Текст предупреждения 4" xfId="6073" xr:uid="{00000000-0005-0000-0000-000001240000}"/>
    <cellStyle name="Финансовый 2" xfId="6074" xr:uid="{00000000-0005-0000-0000-000002240000}"/>
    <cellStyle name="Финансовый 2 2" xfId="6075" xr:uid="{00000000-0005-0000-0000-000003240000}"/>
    <cellStyle name="Финансовый 2 2 2" xfId="6076" xr:uid="{00000000-0005-0000-0000-000004240000}"/>
    <cellStyle name="Финансовый 2 2 3" xfId="7237" xr:uid="{00000000-0005-0000-0000-000005240000}"/>
    <cellStyle name="Финансовый 2 3" xfId="6077" xr:uid="{00000000-0005-0000-0000-000006240000}"/>
    <cellStyle name="Финансовый 2 4" xfId="6078" xr:uid="{00000000-0005-0000-0000-000007240000}"/>
    <cellStyle name="Финансовый 2 4 2" xfId="7989" xr:uid="{00000000-0005-0000-0000-000008240000}"/>
    <cellStyle name="Финансовый 2 5" xfId="6453" xr:uid="{00000000-0005-0000-0000-000009240000}"/>
    <cellStyle name="Финансовый 3" xfId="6079" xr:uid="{00000000-0005-0000-0000-00000A240000}"/>
    <cellStyle name="Финансовый 3 2" xfId="6080" xr:uid="{00000000-0005-0000-0000-00000B240000}"/>
    <cellStyle name="Финансовый 3 3" xfId="7232" xr:uid="{00000000-0005-0000-0000-00000C240000}"/>
    <cellStyle name="Финансовый 4" xfId="6081" xr:uid="{00000000-0005-0000-0000-00000D240000}"/>
    <cellStyle name="Финансовый 4 2" xfId="6082" xr:uid="{00000000-0005-0000-0000-00000E240000}"/>
    <cellStyle name="Финансовый 5" xfId="6083" xr:uid="{00000000-0005-0000-0000-00000F240000}"/>
    <cellStyle name="Финансовый 5 2" xfId="6084" xr:uid="{00000000-0005-0000-0000-000010240000}"/>
    <cellStyle name="Финансовый 5 2 2" xfId="6085" xr:uid="{00000000-0005-0000-0000-000011240000}"/>
    <cellStyle name="Финансовый 5 2 3" xfId="6086" xr:uid="{00000000-0005-0000-0000-000012240000}"/>
    <cellStyle name="Финансовый 5 2 3 2" xfId="7990" xr:uid="{00000000-0005-0000-0000-000013240000}"/>
    <cellStyle name="Финансовый 5 3" xfId="6087" xr:uid="{00000000-0005-0000-0000-000014240000}"/>
    <cellStyle name="Финансовый 6" xfId="6088" xr:uid="{00000000-0005-0000-0000-000015240000}"/>
    <cellStyle name="Финансовый 6 2" xfId="6089" xr:uid="{00000000-0005-0000-0000-000016240000}"/>
    <cellStyle name="Финансовый 6 3" xfId="6090" xr:uid="{00000000-0005-0000-0000-000017240000}"/>
    <cellStyle name="Финансовый 6 3 2" xfId="7991" xr:uid="{00000000-0005-0000-0000-000018240000}"/>
    <cellStyle name="Финансовый 6 4" xfId="7233" xr:uid="{00000000-0005-0000-0000-000019240000}"/>
    <cellStyle name="Финансовый 7" xfId="6091" xr:uid="{00000000-0005-0000-0000-00001A240000}"/>
    <cellStyle name="Финансовый 7 2" xfId="6092" xr:uid="{00000000-0005-0000-0000-00001B240000}"/>
    <cellStyle name="Финансовый 7 2 2" xfId="6093" xr:uid="{00000000-0005-0000-0000-00001C240000}"/>
    <cellStyle name="Финансовый 7 2 3" xfId="6094" xr:uid="{00000000-0005-0000-0000-00001D240000}"/>
    <cellStyle name="Финансовый 7 2 3 2" xfId="7992" xr:uid="{00000000-0005-0000-0000-00001E240000}"/>
    <cellStyle name="Финансовый 7 2 4" xfId="7235" xr:uid="{00000000-0005-0000-0000-00001F240000}"/>
    <cellStyle name="Финансовый 7 3" xfId="6095" xr:uid="{00000000-0005-0000-0000-000020240000}"/>
    <cellStyle name="Финансовый 7 4" xfId="7234" xr:uid="{00000000-0005-0000-0000-000021240000}"/>
    <cellStyle name="Финансовый 8" xfId="6096" xr:uid="{00000000-0005-0000-0000-000022240000}"/>
    <cellStyle name="Финансовый 8 2" xfId="6097" xr:uid="{00000000-0005-0000-0000-000023240000}"/>
    <cellStyle name="Финансовый 8 2 2" xfId="6098" xr:uid="{00000000-0005-0000-0000-000024240000}"/>
    <cellStyle name="Финансовый 8 2 2 2" xfId="7252" xr:uid="{00000000-0005-0000-0000-000025240000}"/>
    <cellStyle name="Финансовый 8 2 3" xfId="6099" xr:uid="{00000000-0005-0000-0000-000026240000}"/>
    <cellStyle name="Финансовый 8 2 4" xfId="7242" xr:uid="{00000000-0005-0000-0000-000027240000}"/>
    <cellStyle name="Финансовый 8 3" xfId="6100" xr:uid="{00000000-0005-0000-0000-000028240000}"/>
    <cellStyle name="Финансовый 8 3 2" xfId="7247" xr:uid="{00000000-0005-0000-0000-000029240000}"/>
    <cellStyle name="Финансовый 8 4" xfId="6101" xr:uid="{00000000-0005-0000-0000-00002A240000}"/>
    <cellStyle name="Финансовый 8 5" xfId="7236" xr:uid="{00000000-0005-0000-0000-00002B240000}"/>
    <cellStyle name="Финансовый_AZE budget templates 21 May" xfId="6102" xr:uid="{00000000-0005-0000-0000-00002C240000}"/>
    <cellStyle name="Хороший" xfId="6103" xr:uid="{00000000-0005-0000-0000-00002D240000}"/>
    <cellStyle name="Хороший 2" xfId="6104" xr:uid="{00000000-0005-0000-0000-00002E240000}"/>
    <cellStyle name="Хороший 2 2" xfId="6105" xr:uid="{00000000-0005-0000-0000-00002F240000}"/>
    <cellStyle name="Хороший 2 3" xfId="6106" xr:uid="{00000000-0005-0000-0000-000030240000}"/>
    <cellStyle name="Хороший 2 3 2" xfId="7993" xr:uid="{00000000-0005-0000-0000-000031240000}"/>
    <cellStyle name="Хороший 3" xfId="6107" xr:uid="{00000000-0005-0000-0000-000032240000}"/>
    <cellStyle name="Хороший 3 2" xfId="6108" xr:uid="{00000000-0005-0000-0000-000033240000}"/>
    <cellStyle name="Хороший 4" xfId="6109" xr:uid="{00000000-0005-0000-0000-000034240000}"/>
  </cellStyles>
  <dxfs count="384">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strike val="0"/>
        <condense val="0"/>
        <extend val="0"/>
        <outline val="0"/>
        <shadow val="0"/>
        <u val="none"/>
        <vertAlign val="baseline"/>
        <sz val="10"/>
        <color theme="1"/>
        <name val="Calibri"/>
        <scheme val="minor"/>
      </font>
      <numFmt numFmtId="0" formatCode="General"/>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font>
      <numFmt numFmtId="165"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i val="0"/>
        <strike val="0"/>
        <condense val="0"/>
        <extend val="0"/>
        <outline val="0"/>
        <shadow val="0"/>
        <u val="none"/>
        <vertAlign val="baseline"/>
        <sz val="11"/>
        <color rgb="FFFF0000"/>
        <name val="Calibri"/>
        <scheme val="minor"/>
      </font>
      <numFmt numFmtId="0" formatCode="General"/>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theme="1"/>
        <name val="Calibri"/>
        <scheme val="minor"/>
      </font>
      <border diagonalUp="0" diagonalDown="0">
        <left style="thin">
          <color theme="8"/>
        </left>
        <right/>
        <top style="thin">
          <color theme="8"/>
        </top>
        <bottom/>
        <vertical/>
        <horizontal/>
      </border>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strike val="0"/>
        <outline val="0"/>
        <shadow val="0"/>
        <u val="none"/>
        <vertAlign val="baseline"/>
        <sz val="11"/>
        <color rgb="FFFF0000"/>
        <name val="Calibri"/>
        <scheme val="minor"/>
      </font>
      <numFmt numFmtId="0" formatCode="General"/>
    </dxf>
    <dxf>
      <font>
        <b/>
        <strike val="0"/>
        <outline val="0"/>
        <shadow val="0"/>
        <u val="none"/>
        <vertAlign val="baseline"/>
        <sz val="11"/>
        <color rgb="FFFF0000"/>
        <name val="Calibri"/>
        <scheme val="minor"/>
      </font>
    </dxf>
    <dxf>
      <font>
        <b/>
        <strike val="0"/>
        <outline val="0"/>
        <shadow val="0"/>
        <u val="none"/>
        <vertAlign val="baseline"/>
        <sz val="11"/>
        <color rgb="FFFF0000"/>
        <name val="Calibri"/>
        <scheme val="minor"/>
      </font>
    </dxf>
    <dxf>
      <numFmt numFmtId="13" formatCode="0%"/>
    </dxf>
    <dxf>
      <border outline="0">
        <bottom style="double">
          <color theme="4"/>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alignment horizontal="center" vertical="bottom" textRotation="0" wrapText="1" indent="0" justifyLastLine="0" shrinkToFit="0" readingOrder="0"/>
    </dxf>
    <dxf>
      <font>
        <b val="0"/>
        <i/>
        <strike val="0"/>
        <condense val="0"/>
        <extend val="0"/>
        <outline val="0"/>
        <shadow val="0"/>
        <u val="none"/>
        <vertAlign val="baseline"/>
        <sz val="9"/>
        <color theme="1"/>
        <name val="Calibri"/>
        <scheme val="minor"/>
      </font>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9"/>
        <color theme="1"/>
        <name val="Calibri"/>
        <scheme val="minor"/>
      </font>
    </dxf>
    <dxf>
      <font>
        <strike val="0"/>
        <outline val="0"/>
        <shadow val="0"/>
        <u val="none"/>
        <vertAlign val="baseline"/>
        <sz val="9"/>
        <color theme="0"/>
      </font>
    </dxf>
    <dxf>
      <numFmt numFmtId="35" formatCode="_(* #,##0.00_);_(* \(#,##0.00\);_(* &quot;-&quot;??_);_(@_)"/>
    </dxf>
    <dxf>
      <numFmt numFmtId="170" formatCode="_-[$GEL]\ * #,##0.00_-;\-[$GEL]\ * #,##0.00_-;_-[$GEL]\ * &quot;-&quot;??_-;_-@_-"/>
    </dxf>
    <dxf>
      <numFmt numFmtId="170" formatCode="_-[$GEL]\ * #,##0.00_-;\-[$GEL]\ * #,##0.00_-;_-[$GEL]\ * &quot;-&quot;??_-;_-@_-"/>
    </dxf>
    <dxf>
      <numFmt numFmtId="184" formatCode="[$GEL]\ #,##0.00"/>
    </dxf>
    <dxf>
      <numFmt numFmtId="170" formatCode="_-[$GEL]\ * #,##0.00_-;\-[$GEL]\ * #,##0.00_-;_-[$GEL]\ * &quot;-&quot;??_-;_-@_-"/>
    </dxf>
    <dxf>
      <numFmt numFmtId="170" formatCode="_-[$GEL]\ * #,##0.00_-;\-[$GEL]\ * #,##0.00_-;_-[$GEL]\ * &quot;-&quot;??_-;_-@_-"/>
    </dxf>
    <dxf>
      <font>
        <b val="0"/>
        <i val="0"/>
        <strike val="0"/>
        <condense val="0"/>
        <extend val="0"/>
        <outline val="0"/>
        <shadow val="0"/>
        <u val="none"/>
        <vertAlign val="baseline"/>
        <sz val="11"/>
        <color theme="1"/>
        <name val="Menlo Bold"/>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strike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alignment horizontal="general" vertical="bottom"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dxf>
    <dxf>
      <font>
        <strike val="0"/>
        <outline val="0"/>
        <shadow val="0"/>
        <u val="none"/>
        <vertAlign val="baseline"/>
        <sz val="9"/>
        <name val="Sylfaen"/>
        <scheme val="none"/>
      </font>
    </dxf>
    <dxf>
      <font>
        <strike val="0"/>
        <outline val="0"/>
        <shadow val="0"/>
        <u val="none"/>
        <vertAlign val="baseline"/>
        <sz val="9"/>
        <name val="Sylfaen"/>
        <scheme val="none"/>
      </font>
    </dxf>
    <dxf>
      <font>
        <strike val="0"/>
        <outline val="0"/>
        <shadow val="0"/>
        <u val="none"/>
        <vertAlign val="baseline"/>
        <sz val="9"/>
        <color theme="1"/>
        <name val="Sylfaen"/>
        <scheme val="none"/>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i val="0"/>
        <strike val="0"/>
        <condense val="0"/>
        <extend val="0"/>
        <outline val="0"/>
        <shadow val="0"/>
        <u val="none"/>
        <vertAlign val="baseline"/>
        <sz val="9"/>
        <color theme="1"/>
        <name val="Calibri"/>
        <scheme val="minor"/>
      </font>
      <border diagonalUp="0" diagonalDown="0" outline="0">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border diagonalUp="0" diagonalDown="0" outline="0">
        <left/>
        <right/>
        <top style="thin">
          <color auto="1"/>
        </top>
        <bottom/>
      </border>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rgb="FF000000"/>
        <name val="Calibri"/>
        <scheme val="none"/>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b val="0"/>
        <i val="0"/>
        <strike val="0"/>
        <condense val="0"/>
        <extend val="0"/>
        <outline val="0"/>
        <shadow val="0"/>
        <u val="none"/>
        <vertAlign val="baseline"/>
        <sz val="8"/>
        <color theme="1"/>
        <name val="Sylfaen"/>
        <scheme val="none"/>
      </font>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s>
  <tableStyles count="0" defaultTableStyle="TableStyleMedium2" defaultPivotStyle="PivotStyleLight16"/>
  <colors>
    <mruColors>
      <color rgb="FF08B9D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GARP)_mod'!$B$89</c:f>
              <c:strCache>
                <c:ptCount val="1"/>
                <c:pt idx="0">
                  <c:v> Prevention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GARP)_mod'!$C$89:$I$89</c:f>
              <c:numCache>
                <c:formatCode>_-* #,##0_-;\-* #,##0_-;_-* "-"??_-;_-@_-</c:formatCode>
                <c:ptCount val="7"/>
                <c:pt idx="0">
                  <c:v>11484106.139350152</c:v>
                </c:pt>
                <c:pt idx="1">
                  <c:v>11749144.144144144</c:v>
                </c:pt>
                <c:pt idx="2">
                  <c:v>15941439.881702887</c:v>
                </c:pt>
                <c:pt idx="3">
                  <c:v>15200711.698200058</c:v>
                </c:pt>
                <c:pt idx="4">
                  <c:v>14491472.491353476</c:v>
                </c:pt>
                <c:pt idx="5">
                  <c:v>15752631.567538448</c:v>
                </c:pt>
                <c:pt idx="6">
                  <c:v>14525076.836064721</c:v>
                </c:pt>
              </c:numCache>
            </c:numRef>
          </c:val>
          <c:extLst>
            <c:ext xmlns:c16="http://schemas.microsoft.com/office/drawing/2014/chart" uri="{C3380CC4-5D6E-409C-BE32-E72D297353CC}">
              <c16:uniqueId val="{00000000-4DA4-A849-86FA-2E548564FE8C}"/>
            </c:ext>
          </c:extLst>
        </c:ser>
        <c:ser>
          <c:idx val="1"/>
          <c:order val="1"/>
          <c:tx>
            <c:strRef>
              <c:f>'2018-2022 (by GARP)_mod'!$B$90</c:f>
              <c:strCache>
                <c:ptCount val="1"/>
                <c:pt idx="0">
                  <c:v> Treatment, care and support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GARP)_mod'!$C$90:$I$90</c:f>
              <c:numCache>
                <c:formatCode>_-* #,##0_-;\-* #,##0_-;_-* "-"??_-;_-@_-</c:formatCode>
                <c:ptCount val="7"/>
                <c:pt idx="0">
                  <c:v>4923039.6754975282</c:v>
                </c:pt>
                <c:pt idx="1">
                  <c:v>5906499.2426054375</c:v>
                </c:pt>
                <c:pt idx="2">
                  <c:v>4722080</c:v>
                </c:pt>
                <c:pt idx="3">
                  <c:v>8647993.6325000003</c:v>
                </c:pt>
                <c:pt idx="4">
                  <c:v>9151442.8929999992</c:v>
                </c:pt>
                <c:pt idx="5">
                  <c:v>11507669.895</c:v>
                </c:pt>
                <c:pt idx="6">
                  <c:v>12507382.512</c:v>
                </c:pt>
              </c:numCache>
            </c:numRef>
          </c:val>
          <c:extLst>
            <c:ext xmlns:c16="http://schemas.microsoft.com/office/drawing/2014/chart" uri="{C3380CC4-5D6E-409C-BE32-E72D297353CC}">
              <c16:uniqueId val="{00000001-4DA4-A849-86FA-2E548564FE8C}"/>
            </c:ext>
          </c:extLst>
        </c:ser>
        <c:ser>
          <c:idx val="2"/>
          <c:order val="2"/>
          <c:tx>
            <c:strRef>
              <c:f>'2018-2022 (by GARP)_mod'!$B$91</c:f>
              <c:strCache>
                <c:ptCount val="1"/>
                <c:pt idx="0">
                  <c:v> Governance and sustainability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GARP)_mod'!$C$91:$I$91</c:f>
              <c:numCache>
                <c:formatCode>_-* #,##0_-;\-* #,##0_-;_-* "-"??_-;_-@_-</c:formatCode>
                <c:ptCount val="7"/>
                <c:pt idx="0">
                  <c:v>1705714.2857142859</c:v>
                </c:pt>
                <c:pt idx="1">
                  <c:v>2110267.0812405329</c:v>
                </c:pt>
                <c:pt idx="2">
                  <c:v>1918000</c:v>
                </c:pt>
                <c:pt idx="3">
                  <c:v>641849</c:v>
                </c:pt>
                <c:pt idx="4">
                  <c:v>352500</c:v>
                </c:pt>
                <c:pt idx="5">
                  <c:v>330100</c:v>
                </c:pt>
                <c:pt idx="6">
                  <c:v>312000</c:v>
                </c:pt>
              </c:numCache>
            </c:numRef>
          </c:val>
          <c:extLst>
            <c:ext xmlns:c16="http://schemas.microsoft.com/office/drawing/2014/chart" uri="{C3380CC4-5D6E-409C-BE32-E72D297353CC}">
              <c16:uniqueId val="{00000002-4DA4-A849-86FA-2E548564FE8C}"/>
            </c:ext>
          </c:extLst>
        </c:ser>
        <c:ser>
          <c:idx val="3"/>
          <c:order val="3"/>
          <c:tx>
            <c:strRef>
              <c:f>'2018-2022 (by GARP)_mod'!$B$92</c:f>
              <c:strCache>
                <c:ptCount val="1"/>
                <c:pt idx="0">
                  <c:v> The rest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GARP)_mod'!$C$92:$I$92</c:f>
              <c:numCache>
                <c:formatCode>_-* #,##0_-;\-* #,##0_-;_-* "-"??_-;_-@_-</c:formatCode>
                <c:ptCount val="7"/>
                <c:pt idx="0">
                  <c:v>504738.24312333635</c:v>
                </c:pt>
                <c:pt idx="1">
                  <c:v>411703.34050865029</c:v>
                </c:pt>
                <c:pt idx="2">
                  <c:v>400000</c:v>
                </c:pt>
                <c:pt idx="3">
                  <c:v>720000</c:v>
                </c:pt>
                <c:pt idx="4">
                  <c:v>920000</c:v>
                </c:pt>
                <c:pt idx="5">
                  <c:v>920000</c:v>
                </c:pt>
                <c:pt idx="6">
                  <c:v>760000</c:v>
                </c:pt>
              </c:numCache>
            </c:numRef>
          </c:val>
          <c:extLst>
            <c:ext xmlns:c16="http://schemas.microsoft.com/office/drawing/2014/chart" uri="{C3380CC4-5D6E-409C-BE32-E72D297353CC}">
              <c16:uniqueId val="{00000003-4DA4-A849-86FA-2E548564FE8C}"/>
            </c:ext>
          </c:extLst>
        </c:ser>
        <c:dLbls>
          <c:showLegendKey val="0"/>
          <c:showVal val="0"/>
          <c:showCatName val="0"/>
          <c:showSerName val="0"/>
          <c:showPercent val="0"/>
          <c:showBubbleSize val="0"/>
        </c:dLbls>
        <c:gapWidth val="150"/>
        <c:overlap val="100"/>
        <c:axId val="111440256"/>
        <c:axId val="111441792"/>
      </c:barChart>
      <c:catAx>
        <c:axId val="111440256"/>
        <c:scaling>
          <c:orientation val="minMax"/>
        </c:scaling>
        <c:delete val="0"/>
        <c:axPos val="b"/>
        <c:numFmt formatCode="General" sourceLinked="0"/>
        <c:majorTickMark val="out"/>
        <c:minorTickMark val="none"/>
        <c:tickLblPos val="nextTo"/>
        <c:crossAx val="111441792"/>
        <c:crosses val="autoZero"/>
        <c:auto val="1"/>
        <c:lblAlgn val="ctr"/>
        <c:lblOffset val="100"/>
        <c:noMultiLvlLbl val="0"/>
      </c:catAx>
      <c:valAx>
        <c:axId val="111441792"/>
        <c:scaling>
          <c:orientation val="minMax"/>
        </c:scaling>
        <c:delete val="0"/>
        <c:axPos val="l"/>
        <c:majorGridlines/>
        <c:numFmt formatCode="_-* #,##0_-;\-* #,##0_-;_-* &quot;-&quot;??_-;_-@_-" sourceLinked="1"/>
        <c:majorTickMark val="out"/>
        <c:minorTickMark val="none"/>
        <c:tickLblPos val="nextTo"/>
        <c:crossAx val="11144025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Lbls>
            <c:dLbl>
              <c:idx val="0"/>
              <c:layout>
                <c:manualLayout>
                  <c:x val="5.6435823811497199E-2"/>
                  <c:y val="-6.30470609778429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F6C-784C-928F-E40C477CD151}"/>
                </c:ext>
              </c:extLst>
            </c:dLbl>
            <c:dLbl>
              <c:idx val="1"/>
              <c:layout>
                <c:manualLayout>
                  <c:x val="-5.2263039488485E-2"/>
                  <c:y val="-0.153382774827564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F6C-784C-928F-E40C477CD1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'Budget Note'!$D$57:$E$57</c:f>
              <c:strCache>
                <c:ptCount val="2"/>
                <c:pt idx="0">
                  <c:v>Previous NSP</c:v>
                </c:pt>
                <c:pt idx="1">
                  <c:v>New NSP</c:v>
                </c:pt>
              </c:strCache>
            </c:strRef>
          </c:cat>
          <c:val>
            <c:numRef>
              <c:f>'Budget Note'!$D$58:$E$58</c:f>
              <c:numCache>
                <c:formatCode>_-* #,##0.00_-;\-* #,##0.00_-;_-* "-"??_-;_-@_-</c:formatCode>
                <c:ptCount val="2"/>
                <c:pt idx="0">
                  <c:v>145572972.23141772</c:v>
                </c:pt>
                <c:pt idx="1">
                  <c:v>98433307.740957186</c:v>
                </c:pt>
              </c:numCache>
            </c:numRef>
          </c:val>
          <c:extLst>
            <c:ext xmlns:c16="http://schemas.microsoft.com/office/drawing/2014/chart" uri="{C3380CC4-5D6E-409C-BE32-E72D297353CC}">
              <c16:uniqueId val="{00000002-4F6C-784C-928F-E40C477CD15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Expenditures by Source</a:t>
            </a:r>
          </a:p>
        </c:rich>
      </c:tx>
      <c:overlay val="0"/>
    </c:title>
    <c:autoTitleDeleted val="0"/>
    <c:plotArea>
      <c:layout/>
      <c:barChart>
        <c:barDir val="col"/>
        <c:grouping val="percentStacked"/>
        <c:varyColors val="0"/>
        <c:ser>
          <c:idx val="0"/>
          <c:order val="0"/>
          <c:tx>
            <c:v>Public</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0.690446066441879</c:v>
              </c:pt>
              <c:pt idx="1">
                <c:v>0.76408999502299402</c:v>
              </c:pt>
              <c:pt idx="2">
                <c:v>0.86224993449153897</c:v>
              </c:pt>
            </c:numLit>
          </c:val>
          <c:extLst>
            <c:ext xmlns:c16="http://schemas.microsoft.com/office/drawing/2014/chart" uri="{C3380CC4-5D6E-409C-BE32-E72D297353CC}">
              <c16:uniqueId val="{00000000-79E4-DF41-801A-25240BC29D5D}"/>
            </c:ext>
          </c:extLst>
        </c:ser>
        <c:ser>
          <c:idx val="1"/>
          <c:order val="1"/>
          <c:tx>
            <c:v>Private </c:v>
          </c:tx>
          <c:invertIfNegative val="0"/>
          <c:dLbls>
            <c:dLbl>
              <c:idx val="0"/>
              <c:layout>
                <c:manualLayout>
                  <c:x val="0"/>
                  <c:y val="4.452690166975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4-DF41-801A-25240BC29D5D}"/>
                </c:ext>
              </c:extLst>
            </c:dLbl>
            <c:dLbl>
              <c:idx val="1"/>
              <c:layout>
                <c:manualLayout>
                  <c:x val="0"/>
                  <c:y val="3.7105751391465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E4-DF41-801A-25240BC29D5D}"/>
                </c:ext>
              </c:extLst>
            </c:dLbl>
            <c:dLbl>
              <c:idx val="2"/>
              <c:layout>
                <c:manualLayout>
                  <c:x val="2.0161290322580601E-3"/>
                  <c:y val="2.5974025974025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4-DF41-801A-25240BC29D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2.8058971995768699E-2</c:v>
              </c:pt>
              <c:pt idx="1">
                <c:v>1.10367124151712E-2</c:v>
              </c:pt>
              <c:pt idx="2">
                <c:v>1.1056848914189401E-2</c:v>
              </c:pt>
            </c:numLit>
          </c:val>
          <c:extLst>
            <c:ext xmlns:c16="http://schemas.microsoft.com/office/drawing/2014/chart" uri="{C3380CC4-5D6E-409C-BE32-E72D297353CC}">
              <c16:uniqueId val="{00000004-79E4-DF41-801A-25240BC29D5D}"/>
            </c:ext>
          </c:extLst>
        </c:ser>
        <c:ser>
          <c:idx val="2"/>
          <c:order val="2"/>
          <c:tx>
            <c:v>International</c:v>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0.28149496156235299</c:v>
              </c:pt>
              <c:pt idx="1">
                <c:v>0.224873292561835</c:v>
              </c:pt>
              <c:pt idx="2">
                <c:v>0.12669321659427199</c:v>
              </c:pt>
            </c:numLit>
          </c:val>
          <c:extLst>
            <c:ext xmlns:c16="http://schemas.microsoft.com/office/drawing/2014/chart" uri="{C3380CC4-5D6E-409C-BE32-E72D297353CC}">
              <c16:uniqueId val="{00000005-79E4-DF41-801A-25240BC29D5D}"/>
            </c:ext>
          </c:extLst>
        </c:ser>
        <c:dLbls>
          <c:showLegendKey val="0"/>
          <c:showVal val="0"/>
          <c:showCatName val="0"/>
          <c:showSerName val="0"/>
          <c:showPercent val="0"/>
          <c:showBubbleSize val="0"/>
        </c:dLbls>
        <c:gapWidth val="300"/>
        <c:axId val="135230976"/>
        <c:axId val="135232512"/>
      </c:barChart>
      <c:catAx>
        <c:axId val="135230976"/>
        <c:scaling>
          <c:orientation val="minMax"/>
        </c:scaling>
        <c:delete val="0"/>
        <c:axPos val="b"/>
        <c:numFmt formatCode="General" sourceLinked="1"/>
        <c:majorTickMark val="none"/>
        <c:minorTickMark val="none"/>
        <c:tickLblPos val="nextTo"/>
        <c:crossAx val="135232512"/>
        <c:crosses val="autoZero"/>
        <c:auto val="1"/>
        <c:lblAlgn val="ctr"/>
        <c:lblOffset val="100"/>
        <c:noMultiLvlLbl val="0"/>
      </c:catAx>
      <c:valAx>
        <c:axId val="135232512"/>
        <c:scaling>
          <c:orientation val="minMax"/>
        </c:scaling>
        <c:delete val="0"/>
        <c:axPos val="l"/>
        <c:numFmt formatCode="0%" sourceLinked="1"/>
        <c:majorTickMark val="none"/>
        <c:minorTickMark val="none"/>
        <c:tickLblPos val="nextTo"/>
        <c:crossAx val="13523097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c:ext xmlns:c16="http://schemas.microsoft.com/office/drawing/2014/chart" uri="{C3380CC4-5D6E-409C-BE32-E72D297353CC}">
              <c16:uniqueId val="{00000001-BFDE-084F-AC4E-0BCF1511FF73}"/>
            </c:ext>
          </c:extLst>
        </c:ser>
        <c:dLbls>
          <c:showLegendKey val="0"/>
          <c:showVal val="0"/>
          <c:showCatName val="0"/>
          <c:showSerName val="0"/>
          <c:showPercent val="0"/>
          <c:showBubbleSize val="0"/>
        </c:dLbls>
        <c:gapWidth val="150"/>
        <c:axId val="135258112"/>
        <c:axId val="135259648"/>
      </c:barChart>
      <c:catAx>
        <c:axId val="135258112"/>
        <c:scaling>
          <c:orientation val="minMax"/>
        </c:scaling>
        <c:delete val="0"/>
        <c:axPos val="b"/>
        <c:numFmt formatCode="General" sourceLinked="1"/>
        <c:majorTickMark val="out"/>
        <c:minorTickMark val="none"/>
        <c:tickLblPos val="nextTo"/>
        <c:txPr>
          <a:bodyPr/>
          <a:lstStyle/>
          <a:p>
            <a:pPr>
              <a:defRPr sz="800"/>
            </a:pPr>
            <a:endParaRPr lang="en-US"/>
          </a:p>
        </c:txPr>
        <c:crossAx val="135259648"/>
        <c:crosses val="autoZero"/>
        <c:auto val="1"/>
        <c:lblAlgn val="ctr"/>
        <c:lblOffset val="100"/>
        <c:noMultiLvlLbl val="0"/>
      </c:catAx>
      <c:valAx>
        <c:axId val="135259648"/>
        <c:scaling>
          <c:orientation val="minMax"/>
        </c:scaling>
        <c:delete val="1"/>
        <c:axPos val="l"/>
        <c:numFmt formatCode="General" sourceLinked="1"/>
        <c:majorTickMark val="out"/>
        <c:minorTickMark val="none"/>
        <c:tickLblPos val="nextTo"/>
        <c:crossAx val="135258112"/>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GARP)_mod'!$B$95</c:f>
              <c:strCache>
                <c:ptCount val="1"/>
                <c:pt idx="0">
                  <c:v>Public</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GARP)_mod'!$C$95:$I$95</c:f>
              <c:numCache>
                <c:formatCode>_-* #,##0_-;\-* #,##0_-;_-* "-"??_-;_-@_-</c:formatCode>
                <c:ptCount val="7"/>
                <c:pt idx="0">
                  <c:v>12854447.542992353</c:v>
                </c:pt>
                <c:pt idx="1">
                  <c:v>13579336.283185842</c:v>
                </c:pt>
                <c:pt idx="2">
                  <c:v>15739360</c:v>
                </c:pt>
                <c:pt idx="3">
                  <c:v>20393360</c:v>
                </c:pt>
                <c:pt idx="4">
                  <c:v>21474080</c:v>
                </c:pt>
                <c:pt idx="5">
                  <c:v>25949620</c:v>
                </c:pt>
                <c:pt idx="6">
                  <c:v>27080459.800000001</c:v>
                </c:pt>
              </c:numCache>
            </c:numRef>
          </c:val>
          <c:extLst>
            <c:ext xmlns:c16="http://schemas.microsoft.com/office/drawing/2014/chart" uri="{C3380CC4-5D6E-409C-BE32-E72D297353CC}">
              <c16:uniqueId val="{00000000-DA37-CD48-822A-68E5F1CF124D}"/>
            </c:ext>
          </c:extLst>
        </c:ser>
        <c:ser>
          <c:idx val="1"/>
          <c:order val="1"/>
          <c:tx>
            <c:strRef>
              <c:f>'2018-2022 (by GARP)_mod'!$B$96</c:f>
              <c:strCache>
                <c:ptCount val="1"/>
                <c:pt idx="0">
                  <c:v>International</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GARP)_mod'!$C$96:$I$96</c:f>
              <c:numCache>
                <c:formatCode>_-* #,##0_-;\-* #,##0_-;_-* "-"??_-;_-@_-</c:formatCode>
                <c:ptCount val="7"/>
                <c:pt idx="0">
                  <c:v>5240760.1301390128</c:v>
                </c:pt>
                <c:pt idx="1">
                  <c:v>6221985.1710117189</c:v>
                </c:pt>
                <c:pt idx="2">
                  <c:v>4890000</c:v>
                </c:pt>
                <c:pt idx="3">
                  <c:v>4721194.4489971697</c:v>
                </c:pt>
                <c:pt idx="4">
                  <c:v>3345335.5026505901</c:v>
                </c:pt>
                <c:pt idx="5">
                  <c:v>2464781.5808355613</c:v>
                </c:pt>
                <c:pt idx="6">
                  <c:v>927999.66636183439</c:v>
                </c:pt>
              </c:numCache>
            </c:numRef>
          </c:val>
          <c:extLst>
            <c:ext xmlns:c16="http://schemas.microsoft.com/office/drawing/2014/chart" uri="{C3380CC4-5D6E-409C-BE32-E72D297353CC}">
              <c16:uniqueId val="{00000001-DA37-CD48-822A-68E5F1CF124D}"/>
            </c:ext>
          </c:extLst>
        </c:ser>
        <c:ser>
          <c:idx val="2"/>
          <c:order val="2"/>
          <c:tx>
            <c:strRef>
              <c:f>'2018-2022 (by GARP)_mod'!$B$97</c:f>
              <c:strCache>
                <c:ptCount val="1"/>
                <c:pt idx="0">
                  <c:v>Private</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GARP)_mod'!$C$97:$I$97</c:f>
              <c:numCache>
                <c:formatCode>_-* #,##0_-;\-* #,##0_-;_-* "-"??_-;_-@_-</c:formatCode>
                <c:ptCount val="7"/>
                <c:pt idx="0">
                  <c:v>522390.67055393592</c:v>
                </c:pt>
                <c:pt idx="1">
                  <c:v>376292.35430120386</c:v>
                </c:pt>
                <c:pt idx="2">
                  <c:v>95999.881702886938</c:v>
                </c:pt>
                <c:pt idx="3">
                  <c:v>95999.881702886938</c:v>
                </c:pt>
                <c:pt idx="4">
                  <c:v>95999.881702886938</c:v>
                </c:pt>
                <c:pt idx="5">
                  <c:v>95999.881702886938</c:v>
                </c:pt>
                <c:pt idx="6">
                  <c:v>95999.881702886938</c:v>
                </c:pt>
              </c:numCache>
            </c:numRef>
          </c:val>
          <c:extLst>
            <c:ext xmlns:c16="http://schemas.microsoft.com/office/drawing/2014/chart" uri="{C3380CC4-5D6E-409C-BE32-E72D297353CC}">
              <c16:uniqueId val="{00000002-DA37-CD48-822A-68E5F1CF124D}"/>
            </c:ext>
          </c:extLst>
        </c:ser>
        <c:dLbls>
          <c:showLegendKey val="0"/>
          <c:showVal val="0"/>
          <c:showCatName val="0"/>
          <c:showSerName val="0"/>
          <c:showPercent val="0"/>
          <c:showBubbleSize val="0"/>
        </c:dLbls>
        <c:gapWidth val="150"/>
        <c:overlap val="100"/>
        <c:axId val="111467520"/>
        <c:axId val="111469312"/>
      </c:barChart>
      <c:catAx>
        <c:axId val="111467520"/>
        <c:scaling>
          <c:orientation val="minMax"/>
        </c:scaling>
        <c:delete val="0"/>
        <c:axPos val="b"/>
        <c:numFmt formatCode="General" sourceLinked="0"/>
        <c:majorTickMark val="out"/>
        <c:minorTickMark val="none"/>
        <c:tickLblPos val="nextTo"/>
        <c:crossAx val="111469312"/>
        <c:crosses val="autoZero"/>
        <c:auto val="1"/>
        <c:lblAlgn val="ctr"/>
        <c:lblOffset val="100"/>
        <c:noMultiLvlLbl val="0"/>
      </c:catAx>
      <c:valAx>
        <c:axId val="111469312"/>
        <c:scaling>
          <c:orientation val="minMax"/>
        </c:scaling>
        <c:delete val="0"/>
        <c:axPos val="l"/>
        <c:majorGridlines/>
        <c:numFmt formatCode="_-* #,##0_-;\-* #,##0_-;_-* &quot;-&quot;??_-;_-@_-" sourceLinked="1"/>
        <c:majorTickMark val="out"/>
        <c:minorTickMark val="none"/>
        <c:tickLblPos val="nextTo"/>
        <c:crossAx val="11146752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GARP)_28.02.2019'!$B$89</c:f>
              <c:strCache>
                <c:ptCount val="1"/>
                <c:pt idx="0">
                  <c:v> Prevention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GARP)_28.02.2019'!$C$89:$I$89</c:f>
              <c:numCache>
                <c:formatCode>_-* #,##0_-;\-* #,##0_-;_-* "-"??_-;_-@_-</c:formatCode>
                <c:ptCount val="7"/>
                <c:pt idx="0">
                  <c:v>11484106.139350152</c:v>
                </c:pt>
                <c:pt idx="1">
                  <c:v>11749144.144144144</c:v>
                </c:pt>
                <c:pt idx="2">
                  <c:v>15941439.881702887</c:v>
                </c:pt>
                <c:pt idx="3">
                  <c:v>9664537.2511858288</c:v>
                </c:pt>
                <c:pt idx="4">
                  <c:v>9754421.5144299585</c:v>
                </c:pt>
                <c:pt idx="5">
                  <c:v>9993870.0446789917</c:v>
                </c:pt>
                <c:pt idx="6">
                  <c:v>9524163.5158503</c:v>
                </c:pt>
              </c:numCache>
            </c:numRef>
          </c:val>
          <c:extLst>
            <c:ext xmlns:c16="http://schemas.microsoft.com/office/drawing/2014/chart" uri="{C3380CC4-5D6E-409C-BE32-E72D297353CC}">
              <c16:uniqueId val="{00000000-E78E-2D44-BD11-4333CA59BD83}"/>
            </c:ext>
          </c:extLst>
        </c:ser>
        <c:ser>
          <c:idx val="1"/>
          <c:order val="1"/>
          <c:tx>
            <c:strRef>
              <c:f>'2018-2022 (by GARP)_28.02.2019'!$B$90</c:f>
              <c:strCache>
                <c:ptCount val="1"/>
                <c:pt idx="0">
                  <c:v> Treatment, care and support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GARP)_28.02.2019'!$C$90:$I$90</c:f>
              <c:numCache>
                <c:formatCode>_-* #,##0_-;\-* #,##0_-;_-* "-"??_-;_-@_-</c:formatCode>
                <c:ptCount val="7"/>
                <c:pt idx="0">
                  <c:v>4923039.6754975282</c:v>
                </c:pt>
                <c:pt idx="1">
                  <c:v>5906499.2426054375</c:v>
                </c:pt>
                <c:pt idx="2">
                  <c:v>4722080</c:v>
                </c:pt>
                <c:pt idx="3">
                  <c:v>5068610.3087944668</c:v>
                </c:pt>
                <c:pt idx="4">
                  <c:v>5294062.8693609014</c:v>
                </c:pt>
                <c:pt idx="5">
                  <c:v>5824877.720864661</c:v>
                </c:pt>
                <c:pt idx="6">
                  <c:v>6557690.3308270676</c:v>
                </c:pt>
              </c:numCache>
            </c:numRef>
          </c:val>
          <c:extLst>
            <c:ext xmlns:c16="http://schemas.microsoft.com/office/drawing/2014/chart" uri="{C3380CC4-5D6E-409C-BE32-E72D297353CC}">
              <c16:uniqueId val="{00000001-E78E-2D44-BD11-4333CA59BD83}"/>
            </c:ext>
          </c:extLst>
        </c:ser>
        <c:ser>
          <c:idx val="2"/>
          <c:order val="2"/>
          <c:tx>
            <c:strRef>
              <c:f>'2018-2022 (by GARP)_28.02.2019'!$B$91</c:f>
              <c:strCache>
                <c:ptCount val="1"/>
                <c:pt idx="0">
                  <c:v> Governance and sustainability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GARP)_28.02.2019'!$C$91:$I$91</c:f>
              <c:numCache>
                <c:formatCode>_-* #,##0_-;\-* #,##0_-;_-* "-"??_-;_-@_-</c:formatCode>
                <c:ptCount val="7"/>
                <c:pt idx="0">
                  <c:v>1705714.2857142859</c:v>
                </c:pt>
                <c:pt idx="1">
                  <c:v>2110267.0812405329</c:v>
                </c:pt>
                <c:pt idx="2">
                  <c:v>1918000</c:v>
                </c:pt>
                <c:pt idx="3">
                  <c:v>634238.14229249011</c:v>
                </c:pt>
                <c:pt idx="4">
                  <c:v>331296.99248120299</c:v>
                </c:pt>
                <c:pt idx="5">
                  <c:v>310244.36090225563</c:v>
                </c:pt>
                <c:pt idx="6">
                  <c:v>293233.0827067669</c:v>
                </c:pt>
              </c:numCache>
            </c:numRef>
          </c:val>
          <c:extLst>
            <c:ext xmlns:c16="http://schemas.microsoft.com/office/drawing/2014/chart" uri="{C3380CC4-5D6E-409C-BE32-E72D297353CC}">
              <c16:uniqueId val="{00000002-E78E-2D44-BD11-4333CA59BD83}"/>
            </c:ext>
          </c:extLst>
        </c:ser>
        <c:ser>
          <c:idx val="3"/>
          <c:order val="3"/>
          <c:tx>
            <c:strRef>
              <c:f>'2018-2022 (by GARP)_28.02.2019'!$B$92</c:f>
              <c:strCache>
                <c:ptCount val="1"/>
                <c:pt idx="0">
                  <c:v> The rest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GARP)_28.02.2019'!$C$92:$I$92</c:f>
              <c:numCache>
                <c:formatCode>_-* #,##0_-;\-* #,##0_-;_-* "-"??_-;_-@_-</c:formatCode>
                <c:ptCount val="7"/>
                <c:pt idx="0">
                  <c:v>504738.24312333635</c:v>
                </c:pt>
                <c:pt idx="1">
                  <c:v>411703.34050865029</c:v>
                </c:pt>
                <c:pt idx="2">
                  <c:v>0</c:v>
                </c:pt>
                <c:pt idx="3">
                  <c:v>316205.53359683795</c:v>
                </c:pt>
                <c:pt idx="4">
                  <c:v>300751.87969924812</c:v>
                </c:pt>
                <c:pt idx="5">
                  <c:v>300751.87969924812</c:v>
                </c:pt>
                <c:pt idx="6">
                  <c:v>150375.93984962406</c:v>
                </c:pt>
              </c:numCache>
            </c:numRef>
          </c:val>
          <c:extLst>
            <c:ext xmlns:c16="http://schemas.microsoft.com/office/drawing/2014/chart" uri="{C3380CC4-5D6E-409C-BE32-E72D297353CC}">
              <c16:uniqueId val="{00000003-E78E-2D44-BD11-4333CA59BD83}"/>
            </c:ext>
          </c:extLst>
        </c:ser>
        <c:dLbls>
          <c:showLegendKey val="0"/>
          <c:showVal val="0"/>
          <c:showCatName val="0"/>
          <c:showSerName val="0"/>
          <c:showPercent val="0"/>
          <c:showBubbleSize val="0"/>
        </c:dLbls>
        <c:gapWidth val="150"/>
        <c:overlap val="100"/>
        <c:axId val="122510336"/>
        <c:axId val="122516224"/>
      </c:barChart>
      <c:catAx>
        <c:axId val="122510336"/>
        <c:scaling>
          <c:orientation val="minMax"/>
        </c:scaling>
        <c:delete val="0"/>
        <c:axPos val="b"/>
        <c:numFmt formatCode="General" sourceLinked="0"/>
        <c:majorTickMark val="out"/>
        <c:minorTickMark val="none"/>
        <c:tickLblPos val="nextTo"/>
        <c:crossAx val="122516224"/>
        <c:crosses val="autoZero"/>
        <c:auto val="1"/>
        <c:lblAlgn val="ctr"/>
        <c:lblOffset val="100"/>
        <c:noMultiLvlLbl val="0"/>
      </c:catAx>
      <c:valAx>
        <c:axId val="122516224"/>
        <c:scaling>
          <c:orientation val="minMax"/>
        </c:scaling>
        <c:delete val="0"/>
        <c:axPos val="l"/>
        <c:majorGridlines/>
        <c:numFmt formatCode="_-* #,##0_-;\-* #,##0_-;_-* &quot;-&quot;??_-;_-@_-" sourceLinked="1"/>
        <c:majorTickMark val="out"/>
        <c:minorTickMark val="none"/>
        <c:tickLblPos val="nextTo"/>
        <c:crossAx val="12251033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GARP)_28.02.2019'!$B$95</c:f>
              <c:strCache>
                <c:ptCount val="1"/>
                <c:pt idx="0">
                  <c:v>Public</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GARP)_28.02.2019'!$C$95:$I$95</c:f>
              <c:numCache>
                <c:formatCode>_-* #,##0_-;\-* #,##0_-;_-* "-"??_-;_-@_-</c:formatCode>
                <c:ptCount val="7"/>
                <c:pt idx="0">
                  <c:v>12854447.542992353</c:v>
                </c:pt>
                <c:pt idx="1">
                  <c:v>13579336.283185842</c:v>
                </c:pt>
                <c:pt idx="2">
                  <c:v>10039520</c:v>
                </c:pt>
                <c:pt idx="3">
                  <c:v>10923517.786561266</c:v>
                </c:pt>
                <c:pt idx="4">
                  <c:v>12446195.488721803</c:v>
                </c:pt>
                <c:pt idx="5">
                  <c:v>14022994.511278193</c:v>
                </c:pt>
                <c:pt idx="6">
                  <c:v>15563057.278947366</c:v>
                </c:pt>
              </c:numCache>
            </c:numRef>
          </c:val>
          <c:extLst>
            <c:ext xmlns:c16="http://schemas.microsoft.com/office/drawing/2014/chart" uri="{C3380CC4-5D6E-409C-BE32-E72D297353CC}">
              <c16:uniqueId val="{00000000-5254-C24F-BFE3-304255C46343}"/>
            </c:ext>
          </c:extLst>
        </c:ser>
        <c:ser>
          <c:idx val="1"/>
          <c:order val="1"/>
          <c:tx>
            <c:strRef>
              <c:f>'2018-2022 (by GARP)_28.02.2019'!$B$96</c:f>
              <c:strCache>
                <c:ptCount val="1"/>
                <c:pt idx="0">
                  <c:v>International</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GARP)_28.02.2019'!$C$96:$I$96</c:f>
              <c:numCache>
                <c:formatCode>_-* #,##0_-;\-* #,##0_-;_-* "-"??_-;_-@_-</c:formatCode>
                <c:ptCount val="7"/>
                <c:pt idx="0">
                  <c:v>5240760.1301390128</c:v>
                </c:pt>
                <c:pt idx="1">
                  <c:v>6221985.1710117189</c:v>
                </c:pt>
                <c:pt idx="2">
                  <c:v>4890000</c:v>
                </c:pt>
                <c:pt idx="3">
                  <c:v>4665211.9061236866</c:v>
                </c:pt>
                <c:pt idx="4">
                  <c:v>3144112.3145212308</c:v>
                </c:pt>
                <c:pt idx="5">
                  <c:v>2316524.0421386855</c:v>
                </c:pt>
                <c:pt idx="6">
                  <c:v>872180.13755811495</c:v>
                </c:pt>
              </c:numCache>
            </c:numRef>
          </c:val>
          <c:extLst>
            <c:ext xmlns:c16="http://schemas.microsoft.com/office/drawing/2014/chart" uri="{C3380CC4-5D6E-409C-BE32-E72D297353CC}">
              <c16:uniqueId val="{00000001-5254-C24F-BFE3-304255C46343}"/>
            </c:ext>
          </c:extLst>
        </c:ser>
        <c:ser>
          <c:idx val="2"/>
          <c:order val="2"/>
          <c:tx>
            <c:strRef>
              <c:f>'2018-2022 (by GARP)_28.02.2019'!$B$97</c:f>
              <c:strCache>
                <c:ptCount val="1"/>
                <c:pt idx="0">
                  <c:v>Private</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GARP)_28.02.2019'!$C$97:$I$97</c:f>
              <c:numCache>
                <c:formatCode>_-* #,##0_-;\-* #,##0_-;_-* "-"??_-;_-@_-</c:formatCode>
                <c:ptCount val="7"/>
                <c:pt idx="0">
                  <c:v>522390.67055393592</c:v>
                </c:pt>
                <c:pt idx="1">
                  <c:v>376292.35430120386</c:v>
                </c:pt>
                <c:pt idx="2">
                  <c:v>95999.881702886938</c:v>
                </c:pt>
                <c:pt idx="3">
                  <c:v>94861.543184670896</c:v>
                </c:pt>
                <c:pt idx="4">
                  <c:v>90225.452728277189</c:v>
                </c:pt>
                <c:pt idx="5">
                  <c:v>90225.452728277189</c:v>
                </c:pt>
                <c:pt idx="6">
                  <c:v>90225.452728277189</c:v>
                </c:pt>
              </c:numCache>
            </c:numRef>
          </c:val>
          <c:extLst>
            <c:ext xmlns:c16="http://schemas.microsoft.com/office/drawing/2014/chart" uri="{C3380CC4-5D6E-409C-BE32-E72D297353CC}">
              <c16:uniqueId val="{00000002-5254-C24F-BFE3-304255C46343}"/>
            </c:ext>
          </c:extLst>
        </c:ser>
        <c:dLbls>
          <c:showLegendKey val="0"/>
          <c:showVal val="0"/>
          <c:showCatName val="0"/>
          <c:showSerName val="0"/>
          <c:showPercent val="0"/>
          <c:showBubbleSize val="0"/>
        </c:dLbls>
        <c:gapWidth val="150"/>
        <c:overlap val="100"/>
        <c:axId val="122435456"/>
        <c:axId val="122436992"/>
      </c:barChart>
      <c:catAx>
        <c:axId val="122435456"/>
        <c:scaling>
          <c:orientation val="minMax"/>
        </c:scaling>
        <c:delete val="0"/>
        <c:axPos val="b"/>
        <c:numFmt formatCode="General" sourceLinked="0"/>
        <c:majorTickMark val="out"/>
        <c:minorTickMark val="none"/>
        <c:tickLblPos val="nextTo"/>
        <c:crossAx val="122436992"/>
        <c:crosses val="autoZero"/>
        <c:auto val="1"/>
        <c:lblAlgn val="ctr"/>
        <c:lblOffset val="100"/>
        <c:noMultiLvlLbl val="0"/>
      </c:catAx>
      <c:valAx>
        <c:axId val="122436992"/>
        <c:scaling>
          <c:orientation val="minMax"/>
        </c:scaling>
        <c:delete val="0"/>
        <c:axPos val="l"/>
        <c:majorGridlines/>
        <c:numFmt formatCode="_-* #,##0_-;\-* #,##0_-;_-* &quot;-&quot;??_-;_-@_-" sourceLinked="1"/>
        <c:majorTickMark val="out"/>
        <c:minorTickMark val="none"/>
        <c:tickLblPos val="nextTo"/>
        <c:crossAx val="12243545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c:ext xmlns:c16="http://schemas.microsoft.com/office/drawing/2014/chart" uri="{C3380CC4-5D6E-409C-BE32-E72D297353CC}">
              <c16:uniqueId val="{00000001-CB9D-CE4B-B84B-17C618D9FB80}"/>
            </c:ext>
          </c:extLst>
        </c:ser>
        <c:dLbls>
          <c:showLegendKey val="0"/>
          <c:showVal val="0"/>
          <c:showCatName val="0"/>
          <c:showSerName val="0"/>
          <c:showPercent val="0"/>
          <c:showBubbleSize val="0"/>
        </c:dLbls>
        <c:gapWidth val="150"/>
        <c:axId val="122845440"/>
        <c:axId val="122851328"/>
      </c:barChart>
      <c:catAx>
        <c:axId val="122845440"/>
        <c:scaling>
          <c:orientation val="minMax"/>
        </c:scaling>
        <c:delete val="0"/>
        <c:axPos val="b"/>
        <c:numFmt formatCode="General" sourceLinked="1"/>
        <c:majorTickMark val="out"/>
        <c:minorTickMark val="none"/>
        <c:tickLblPos val="nextTo"/>
        <c:txPr>
          <a:bodyPr/>
          <a:lstStyle/>
          <a:p>
            <a:pPr>
              <a:defRPr sz="800"/>
            </a:pPr>
            <a:endParaRPr lang="en-US"/>
          </a:p>
        </c:txPr>
        <c:crossAx val="122851328"/>
        <c:crosses val="autoZero"/>
        <c:auto val="1"/>
        <c:lblAlgn val="ctr"/>
        <c:lblOffset val="100"/>
        <c:noMultiLvlLbl val="0"/>
      </c:catAx>
      <c:valAx>
        <c:axId val="122851328"/>
        <c:scaling>
          <c:orientation val="minMax"/>
        </c:scaling>
        <c:delete val="1"/>
        <c:axPos val="l"/>
        <c:numFmt formatCode="General" sourceLinked="1"/>
        <c:majorTickMark val="out"/>
        <c:minorTickMark val="none"/>
        <c:tickLblPos val="nextTo"/>
        <c:crossAx val="122845440"/>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NSP</a:t>
            </a:r>
            <a:r>
              <a:rPr lang="en-US" sz="1000" baseline="0"/>
              <a:t> Budget by Source (2019-2022)</a:t>
            </a:r>
            <a:endParaRPr lang="en-US" sz="1000"/>
          </a:p>
        </c:rich>
      </c:tx>
      <c:overlay val="0"/>
    </c:title>
    <c:autoTitleDeleted val="0"/>
    <c:plotArea>
      <c:layout/>
      <c:pieChart>
        <c:varyColors val="1"/>
        <c:ser>
          <c:idx val="0"/>
          <c:order val="0"/>
          <c:dLbls>
            <c:spPr>
              <a:noFill/>
              <a:ln>
                <a:noFill/>
              </a:ln>
              <a:effectLst/>
            </c:spPr>
            <c:txPr>
              <a:bodyPr/>
              <a:lstStyle/>
              <a:p>
                <a:pPr>
                  <a:defRPr sz="1050"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'Budget Note'!$C$11:$E$11</c:f>
              <c:strCache>
                <c:ptCount val="3"/>
                <c:pt idx="0">
                  <c:v>State</c:v>
                </c:pt>
                <c:pt idx="1">
                  <c:v>GF</c:v>
                </c:pt>
                <c:pt idx="2">
                  <c:v>Undefined</c:v>
                </c:pt>
              </c:strCache>
            </c:strRef>
          </c:cat>
          <c:val>
            <c:numRef>
              <c:f>'Budget Note'!$C$16:$E$16</c:f>
              <c:numCache>
                <c:formatCode>_-* #,##0.00_-;\-* #,##0.00_-;_-* "-"??_-;_-@_-</c:formatCode>
                <c:ptCount val="3"/>
                <c:pt idx="0">
                  <c:v>142912991.15971094</c:v>
                </c:pt>
                <c:pt idx="1">
                  <c:v>28648277.997112889</c:v>
                </c:pt>
                <c:pt idx="2">
                  <c:v>4042894.0812499998</c:v>
                </c:pt>
              </c:numCache>
            </c:numRef>
          </c:val>
          <c:extLst>
            <c:ext xmlns:c16="http://schemas.microsoft.com/office/drawing/2014/chart" uri="{C3380CC4-5D6E-409C-BE32-E72D297353CC}">
              <c16:uniqueId val="{00000000-F99D-4B4C-9679-6D6F685E95DE}"/>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sz="800"/>
          </a:pPr>
          <a:endParaRPr lang="en-US"/>
        </a:p>
      </c:txPr>
    </c:legend>
    <c:plotVisOnly val="1"/>
    <c:dispBlanksAs val="gap"/>
    <c:showDLblsOverMax val="0"/>
  </c:chart>
  <c:printSettings>
    <c:headerFooter/>
    <c:pageMargins b="1" l="0.75" r="0.75" t="1" header="0.5" footer="0.5"/>
    <c:pageSetup paperSize="9"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NSP</a:t>
            </a:r>
            <a:r>
              <a:rPr lang="en-US" sz="1100" baseline="0"/>
              <a:t> Budget by Strategic Objectives</a:t>
            </a:r>
            <a:endParaRPr lang="en-US" sz="1100"/>
          </a:p>
        </c:rich>
      </c:tx>
      <c:overlay val="0"/>
    </c:title>
    <c:autoTitleDeleted val="0"/>
    <c:plotArea>
      <c:layout/>
      <c:pieChart>
        <c:varyColors val="1"/>
        <c:ser>
          <c:idx val="0"/>
          <c:order val="0"/>
          <c:tx>
            <c:strRef>
              <c:f>'Budget Note'!$B$11</c:f>
              <c:strCache>
                <c:ptCount val="1"/>
                <c:pt idx="0">
                  <c:v>Total</c:v>
                </c:pt>
              </c:strCache>
            </c:strRef>
          </c:tx>
          <c:dLbls>
            <c:spPr>
              <a:noFill/>
              <a:ln>
                <a:noFill/>
              </a:ln>
              <a:effectLst/>
            </c:spPr>
            <c:txPr>
              <a:bodyPr/>
              <a:lstStyle/>
              <a:p>
                <a:pPr>
                  <a:defRPr sz="1100"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'Budget Note'!$A$12:$A$14</c:f>
              <c:strCache>
                <c:ptCount val="3"/>
                <c:pt idx="0">
                  <c:v>Prevention</c:v>
                </c:pt>
                <c:pt idx="1">
                  <c:v>Care&amp;Treatment</c:v>
                </c:pt>
                <c:pt idx="2">
                  <c:v>Gov. Pol &amp; Evid. </c:v>
                </c:pt>
              </c:strCache>
            </c:strRef>
          </c:cat>
          <c:val>
            <c:numRef>
              <c:f>'Budget Note'!$B$12:$B$14</c:f>
              <c:numCache>
                <c:formatCode>_-* #,##0.00_-;\-* #,##0.00_-;_-* "-"??_-;_-@_-</c:formatCode>
                <c:ptCount val="3"/>
                <c:pt idx="0">
                  <c:v>89536863.288073838</c:v>
                </c:pt>
                <c:pt idx="1">
                  <c:v>78815982.450000003</c:v>
                </c:pt>
                <c:pt idx="2">
                  <c:v>3746317.5</c:v>
                </c:pt>
              </c:numCache>
            </c:numRef>
          </c:val>
          <c:extLst>
            <c:ext xmlns:c16="http://schemas.microsoft.com/office/drawing/2014/chart" uri="{C3380CC4-5D6E-409C-BE32-E72D297353CC}">
              <c16:uniqueId val="{00000000-1217-2C46-89A3-347E67B8D7E6}"/>
            </c:ext>
          </c:extLst>
        </c:ser>
        <c:dLbls>
          <c:showLegendKey val="0"/>
          <c:showVal val="0"/>
          <c:showCatName val="0"/>
          <c:showSerName val="0"/>
          <c:showPercent val="1"/>
          <c:showBubbleSize val="0"/>
          <c:showLeaderLines val="1"/>
        </c:dLbls>
        <c:firstSliceAng val="0"/>
      </c:pieChart>
    </c:plotArea>
    <c:legend>
      <c:legendPos val="r"/>
      <c:overlay val="0"/>
      <c:txPr>
        <a:bodyPr/>
        <a:lstStyle/>
        <a:p>
          <a:pPr>
            <a:defRPr sz="700"/>
          </a:pPr>
          <a:endParaRPr lang="en-US"/>
        </a:p>
      </c:txPr>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US"/>
              <a:t>NSP Budget (esst.)</a:t>
            </a:r>
          </a:p>
        </c:rich>
      </c:tx>
      <c:overlay val="0"/>
    </c:title>
    <c:autoTitleDeleted val="0"/>
    <c:plotArea>
      <c:layout/>
      <c:barChart>
        <c:barDir val="col"/>
        <c:grouping val="clustered"/>
        <c:varyColors val="0"/>
        <c:ser>
          <c:idx val="1"/>
          <c:order val="0"/>
          <c:tx>
            <c:strRef>
              <c:f>'Budget Note'!$B$55</c:f>
              <c:strCache>
                <c:ptCount val="1"/>
                <c:pt idx="0">
                  <c:v>NSP $ (esst.)</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trendline>
            <c:spPr>
              <a:ln>
                <a:solidFill>
                  <a:srgbClr val="FF0000"/>
                </a:solidFill>
              </a:ln>
            </c:spPr>
            <c:trendlineType val="linear"/>
            <c:dispRSqr val="0"/>
            <c:dispEq val="0"/>
          </c:trendline>
          <c:cat>
            <c:numRef>
              <c:f>'Budget Note'!$A$56:$A$62</c:f>
              <c:numCache>
                <c:formatCode>General</c:formatCode>
                <c:ptCount val="7"/>
                <c:pt idx="0">
                  <c:v>2016</c:v>
                </c:pt>
                <c:pt idx="1">
                  <c:v>2017</c:v>
                </c:pt>
                <c:pt idx="2">
                  <c:v>2018</c:v>
                </c:pt>
                <c:pt idx="3">
                  <c:v>2019</c:v>
                </c:pt>
                <c:pt idx="4">
                  <c:v>2020</c:v>
                </c:pt>
                <c:pt idx="5">
                  <c:v>2021</c:v>
                </c:pt>
                <c:pt idx="6">
                  <c:v>2022</c:v>
                </c:pt>
              </c:numCache>
            </c:numRef>
          </c:cat>
          <c:val>
            <c:numRef>
              <c:f>'Budget Note'!$B$56:$B$62</c:f>
              <c:numCache>
                <c:formatCode>_-* #,##0.00_-;\-* #,##0.00_-;_-* "-"??_-;_-@_-</c:formatCode>
                <c:ptCount val="7"/>
                <c:pt idx="0">
                  <c:v>50212142.881945856</c:v>
                </c:pt>
                <c:pt idx="1">
                  <c:v>45390891.576628529</c:v>
                </c:pt>
                <c:pt idx="2">
                  <c:v>49969937.772843346</c:v>
                </c:pt>
                <c:pt idx="3">
                  <c:v>23968843.293749999</c:v>
                </c:pt>
                <c:pt idx="4">
                  <c:v>34335418.829764947</c:v>
                </c:pt>
                <c:pt idx="5">
                  <c:v>40129045.617442235</c:v>
                </c:pt>
                <c:pt idx="6">
                  <c:v>44479683.418753758</c:v>
                </c:pt>
              </c:numCache>
            </c:numRef>
          </c:val>
          <c:extLst>
            <c:ext xmlns:c16="http://schemas.microsoft.com/office/drawing/2014/chart" uri="{C3380CC4-5D6E-409C-BE32-E72D297353CC}">
              <c16:uniqueId val="{00000002-E884-384D-9DBA-4A900983E5E4}"/>
            </c:ext>
          </c:extLst>
        </c:ser>
        <c:dLbls>
          <c:showLegendKey val="0"/>
          <c:showVal val="0"/>
          <c:showCatName val="0"/>
          <c:showSerName val="0"/>
          <c:showPercent val="0"/>
          <c:showBubbleSize val="0"/>
        </c:dLbls>
        <c:gapWidth val="150"/>
        <c:axId val="121989760"/>
        <c:axId val="122003840"/>
      </c:barChart>
      <c:catAx>
        <c:axId val="121989760"/>
        <c:scaling>
          <c:orientation val="minMax"/>
        </c:scaling>
        <c:delete val="0"/>
        <c:axPos val="b"/>
        <c:numFmt formatCode="General" sourceLinked="1"/>
        <c:majorTickMark val="out"/>
        <c:minorTickMark val="none"/>
        <c:tickLblPos val="nextTo"/>
        <c:crossAx val="122003840"/>
        <c:crosses val="autoZero"/>
        <c:auto val="1"/>
        <c:lblAlgn val="ctr"/>
        <c:lblOffset val="100"/>
        <c:noMultiLvlLbl val="0"/>
      </c:catAx>
      <c:valAx>
        <c:axId val="122003840"/>
        <c:scaling>
          <c:orientation val="minMax"/>
        </c:scaling>
        <c:delete val="1"/>
        <c:axPos val="l"/>
        <c:majorGridlines/>
        <c:numFmt formatCode="_-* #,##0.00_-;\-* #,##0.00_-;_-* &quot;-&quot;??_-;_-@_-" sourceLinked="1"/>
        <c:majorTickMark val="out"/>
        <c:minorTickMark val="none"/>
        <c:tickLblPos val="nextTo"/>
        <c:crossAx val="121989760"/>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Funding</a:t>
            </a:r>
            <a:r>
              <a:rPr lang="en-US" sz="1600" baseline="0"/>
              <a:t> Gap </a:t>
            </a:r>
            <a:endParaRPr lang="en-US" sz="1600"/>
          </a:p>
        </c:rich>
      </c:tx>
      <c:overlay val="0"/>
    </c:title>
    <c:autoTitleDeleted val="0"/>
    <c:plotArea>
      <c:layout/>
      <c:barChart>
        <c:barDir val="col"/>
        <c:grouping val="clustered"/>
        <c:varyColors val="0"/>
        <c:ser>
          <c:idx val="0"/>
          <c:order val="0"/>
          <c:tx>
            <c:strRef>
              <c:f>'Funding gap'!$D$11</c:f>
              <c:strCache>
                <c:ptCount val="1"/>
                <c:pt idx="0">
                  <c:v>Allocation ceiling </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gap'!$D$12:$D$15,'Funding gap'!$D$23:$D$27)</c:f>
              <c:numCache>
                <c:formatCode>_-* #,##0.00_-;\-* #,##0.00_-;_-* "-"??_-;_-@_-</c:formatCode>
                <c:ptCount val="9"/>
                <c:pt idx="0">
                  <c:v>68312199.861950323</c:v>
                </c:pt>
                <c:pt idx="1">
                  <c:v>67578303.050367966</c:v>
                </c:pt>
                <c:pt idx="2">
                  <c:v>67370623.019598529</c:v>
                </c:pt>
                <c:pt idx="3">
                  <c:v>64327393.752149276</c:v>
                </c:pt>
                <c:pt idx="4" formatCode="General">
                  <c:v>0</c:v>
                </c:pt>
                <c:pt idx="5">
                  <c:v>55844471.949243069</c:v>
                </c:pt>
                <c:pt idx="6">
                  <c:v>54935557.210883684</c:v>
                </c:pt>
                <c:pt idx="7">
                  <c:v>53415073.008435026</c:v>
                </c:pt>
                <c:pt idx="8">
                  <c:v>48827730.398066401</c:v>
                </c:pt>
              </c:numCache>
            </c:numRef>
          </c:val>
          <c:extLst>
            <c:ext xmlns:c16="http://schemas.microsoft.com/office/drawing/2014/chart" uri="{C3380CC4-5D6E-409C-BE32-E72D297353CC}">
              <c16:uniqueId val="{00000000-9CF1-BE48-B0C7-46C321B2FE6E}"/>
            </c:ext>
          </c:extLst>
        </c:ser>
        <c:ser>
          <c:idx val="1"/>
          <c:order val="1"/>
          <c:tx>
            <c:strRef>
              <c:f>'Funding gap'!$E$11</c:f>
              <c:strCache>
                <c:ptCount val="1"/>
                <c:pt idx="0">
                  <c:v>NPS Budget</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gap'!$E$12:$E$15,'Funding gap'!$E$23:$E$27)</c:f>
              <c:numCache>
                <c:formatCode>_-* #,##0.00_-;\-* #,##0.00_-;_-* "-"??_-;_-@_-</c:formatCode>
                <c:ptCount val="9"/>
                <c:pt idx="0">
                  <c:v>36116789.416242927</c:v>
                </c:pt>
                <c:pt idx="1">
                  <c:v>43894326.586391419</c:v>
                </c:pt>
                <c:pt idx="2">
                  <c:v>47337543.569531143</c:v>
                </c:pt>
                <c:pt idx="3">
                  <c:v>48255503.665908352</c:v>
                </c:pt>
                <c:pt idx="4" formatCode="General">
                  <c:v>0</c:v>
                </c:pt>
                <c:pt idx="5">
                  <c:v>35846789.416242927</c:v>
                </c:pt>
                <c:pt idx="6">
                  <c:v>43459326.586391427</c:v>
                </c:pt>
                <c:pt idx="7">
                  <c:v>47337543.569531143</c:v>
                </c:pt>
                <c:pt idx="8">
                  <c:v>48255503.665908352</c:v>
                </c:pt>
              </c:numCache>
            </c:numRef>
          </c:val>
          <c:extLst>
            <c:ext xmlns:c16="http://schemas.microsoft.com/office/drawing/2014/chart" uri="{C3380CC4-5D6E-409C-BE32-E72D297353CC}">
              <c16:uniqueId val="{00000001-9CF1-BE48-B0C7-46C321B2FE6E}"/>
            </c:ext>
          </c:extLst>
        </c:ser>
        <c:ser>
          <c:idx val="2"/>
          <c:order val="2"/>
          <c:tx>
            <c:strRef>
              <c:f>'Funding gap'!$F$11</c:f>
              <c:strCache>
                <c:ptCount val="1"/>
                <c:pt idx="0">
                  <c:v>Gap (GEL)</c:v>
                </c:pt>
              </c:strCache>
            </c:strRef>
          </c:tx>
          <c:invertIfNegative val="0"/>
          <c:dLbls>
            <c:dLbl>
              <c:idx val="3"/>
              <c:layout>
                <c:manualLayout>
                  <c:x val="-1.90274841437632E-2"/>
                  <c:y val="-5.0847190711330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F1-BE48-B0C7-46C321B2FE6E}"/>
                </c:ext>
              </c:extLst>
            </c:dLbl>
            <c:dLbl>
              <c:idx val="4"/>
              <c:delete val="1"/>
              <c:extLst>
                <c:ext xmlns:c15="http://schemas.microsoft.com/office/drawing/2012/chart" uri="{CE6537A1-D6FC-4f65-9D91-7224C49458BB}"/>
                <c:ext xmlns:c16="http://schemas.microsoft.com/office/drawing/2014/chart" uri="{C3380CC4-5D6E-409C-BE32-E72D297353CC}">
                  <c16:uniqueId val="{00000003-9CF1-BE48-B0C7-46C321B2FE6E}"/>
                </c:ext>
              </c:extLst>
            </c:dLbl>
            <c:dLbl>
              <c:idx val="6"/>
              <c:layout>
                <c:manualLayout>
                  <c:x val="-1.6913319238900701E-2"/>
                  <c:y val="-3.7288135593220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F1-BE48-B0C7-46C321B2FE6E}"/>
                </c:ext>
              </c:extLst>
            </c:dLbl>
            <c:dLbl>
              <c:idx val="7"/>
              <c:layout>
                <c:manualLayout>
                  <c:x val="-1.5503696868963001E-16"/>
                  <c:y val="-5.4237288135593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F1-BE48-B0C7-46C321B2FE6E}"/>
                </c:ext>
              </c:extLst>
            </c:dLbl>
            <c:dLbl>
              <c:idx val="8"/>
              <c:layout>
                <c:manualLayout>
                  <c:x val="0"/>
                  <c:y val="-7.118644067796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F1-BE48-B0C7-46C321B2FE6E}"/>
                </c:ext>
              </c:extLst>
            </c:dLbl>
            <c:spPr>
              <a:solidFill>
                <a:schemeClr val="accent6">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gap'!$F$12:$F$15,'Funding gap'!$F$23:$F$27)</c:f>
              <c:numCache>
                <c:formatCode>_-* #,##0.00_-;\-* #,##0.00_-;_-* "-"??_-;_-@_-</c:formatCode>
                <c:ptCount val="9"/>
                <c:pt idx="0">
                  <c:v>32195410.445707396</c:v>
                </c:pt>
                <c:pt idx="1">
                  <c:v>23683976.463976547</c:v>
                </c:pt>
                <c:pt idx="2">
                  <c:v>20033079.450067386</c:v>
                </c:pt>
                <c:pt idx="3">
                  <c:v>16071890.086240925</c:v>
                </c:pt>
                <c:pt idx="4" formatCode="General">
                  <c:v>0</c:v>
                </c:pt>
                <c:pt idx="5">
                  <c:v>8194696.410507217</c:v>
                </c:pt>
                <c:pt idx="6">
                  <c:v>3112891.867865786</c:v>
                </c:pt>
                <c:pt idx="7">
                  <c:v>-84424.513185024261</c:v>
                </c:pt>
                <c:pt idx="8">
                  <c:v>-1747772.4337465391</c:v>
                </c:pt>
              </c:numCache>
            </c:numRef>
          </c:val>
          <c:extLst>
            <c:ext xmlns:c16="http://schemas.microsoft.com/office/drawing/2014/chart" uri="{C3380CC4-5D6E-409C-BE32-E72D297353CC}">
              <c16:uniqueId val="{00000007-9CF1-BE48-B0C7-46C321B2FE6E}"/>
            </c:ext>
          </c:extLst>
        </c:ser>
        <c:dLbls>
          <c:showLegendKey val="0"/>
          <c:showVal val="0"/>
          <c:showCatName val="0"/>
          <c:showSerName val="0"/>
          <c:showPercent val="0"/>
          <c:showBubbleSize val="0"/>
        </c:dLbls>
        <c:gapWidth val="75"/>
        <c:overlap val="-25"/>
        <c:axId val="134875392"/>
        <c:axId val="134889472"/>
      </c:barChart>
      <c:catAx>
        <c:axId val="134875392"/>
        <c:scaling>
          <c:orientation val="minMax"/>
        </c:scaling>
        <c:delete val="0"/>
        <c:axPos val="b"/>
        <c:numFmt formatCode="General" sourceLinked="1"/>
        <c:majorTickMark val="none"/>
        <c:minorTickMark val="none"/>
        <c:tickLblPos val="nextTo"/>
        <c:crossAx val="134889472"/>
        <c:crosses val="autoZero"/>
        <c:auto val="1"/>
        <c:lblAlgn val="ctr"/>
        <c:lblOffset val="100"/>
        <c:noMultiLvlLbl val="0"/>
      </c:catAx>
      <c:valAx>
        <c:axId val="134889472"/>
        <c:scaling>
          <c:orientation val="minMax"/>
        </c:scaling>
        <c:delete val="1"/>
        <c:axPos val="l"/>
        <c:numFmt formatCode="_-* #,##0.00_-;\-* #,##0.00_-;_-* &quot;-&quot;??_-;_-@_-" sourceLinked="1"/>
        <c:majorTickMark val="none"/>
        <c:minorTickMark val="none"/>
        <c:tickLblPos val="nextTo"/>
        <c:crossAx val="134875392"/>
        <c:crosses val="autoZero"/>
        <c:crossBetween val="between"/>
      </c:valAx>
      <c:spPr>
        <a:noFill/>
        <a:ln w="25400">
          <a:noFill/>
        </a:ln>
      </c:spPr>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574040</xdr:colOff>
      <xdr:row>66</xdr:row>
      <xdr:rowOff>147320</xdr:rowOff>
    </xdr:from>
    <xdr:to>
      <xdr:col>8</xdr:col>
      <xdr:colOff>304800</xdr:colOff>
      <xdr:row>77</xdr:row>
      <xdr:rowOff>50800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12700</xdr:rowOff>
    </xdr:from>
    <xdr:to>
      <xdr:col>5</xdr:col>
      <xdr:colOff>0</xdr:colOff>
      <xdr:row>29</xdr:row>
      <xdr:rowOff>152400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31750</xdr:rowOff>
    </xdr:from>
    <xdr:to>
      <xdr:col>4</xdr:col>
      <xdr:colOff>1130300</xdr:colOff>
      <xdr:row>45</xdr:row>
      <xdr:rowOff>190500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63</xdr:row>
      <xdr:rowOff>6350</xdr:rowOff>
    </xdr:from>
    <xdr:to>
      <xdr:col>4</xdr:col>
      <xdr:colOff>1130300</xdr:colOff>
      <xdr:row>77</xdr:row>
      <xdr:rowOff>12700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xdr:colOff>
      <xdr:row>23</xdr:row>
      <xdr:rowOff>139700</xdr:rowOff>
    </xdr:from>
    <xdr:to>
      <xdr:col>9</xdr:col>
      <xdr:colOff>1079500</xdr:colOff>
      <xdr:row>46</xdr:row>
      <xdr:rowOff>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12700</xdr:colOff>
      <xdr:row>53</xdr:row>
      <xdr:rowOff>190500</xdr:rowOff>
    </xdr:from>
    <xdr:to>
      <xdr:col>5</xdr:col>
      <xdr:colOff>0</xdr:colOff>
      <xdr:row>62</xdr:row>
      <xdr:rowOff>38100</xdr:rowOff>
    </xdr:to>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79</xdr:row>
      <xdr:rowOff>25400</xdr:rowOff>
    </xdr:from>
    <xdr:to>
      <xdr:col>5</xdr:col>
      <xdr:colOff>0</xdr:colOff>
      <xdr:row>91</xdr:row>
      <xdr:rowOff>6350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571500</xdr:colOff>
      <xdr:row>100</xdr:row>
      <xdr:rowOff>50800</xdr:rowOff>
    </xdr:from>
    <xdr:to>
      <xdr:col>9</xdr:col>
      <xdr:colOff>469900</xdr:colOff>
      <xdr:row>113</xdr:row>
      <xdr:rowOff>177800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104775</xdr:colOff>
      <xdr:row>16</xdr:row>
      <xdr:rowOff>152400</xdr:rowOff>
    </xdr:from>
    <xdr:to>
      <xdr:col>22</xdr:col>
      <xdr:colOff>314325</xdr:colOff>
      <xdr:row>51</xdr:row>
      <xdr:rowOff>47625</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9696450" y="3257550"/>
          <a:ext cx="8267700"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15</xdr:row>
          <xdr:rowOff>161925</xdr:rowOff>
        </xdr:from>
        <xdr:to>
          <xdr:col>10</xdr:col>
          <xdr:colOff>790575</xdr:colOff>
          <xdr:row>53</xdr:row>
          <xdr:rowOff>57150</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a:extLst>
                <a:ext uri="{84589F7E-364E-4C9E-8A38-B11213B215E9}">
                  <a14:cameraTool cellRange="[16]Comodities!$M$1:$V$37" spid="_x0000_s18636"/>
                </a:ext>
              </a:extLst>
            </xdr:cNvPicPr>
          </xdr:nvPicPr>
          <xdr:blipFill rotWithShape="1">
            <a:blip xmlns:r="http://schemas.openxmlformats.org/officeDocument/2006/relationships" r:embed="rId2"/>
            <a:srcRect l="7021" t="-267"/>
            <a:stretch>
              <a:fillRect/>
            </a:stretch>
          </xdr:blipFill>
          <xdr:spPr bwMode="auto">
            <a:xfrm>
              <a:off x="9525" y="3076575"/>
              <a:ext cx="8324850" cy="71342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476250</xdr:colOff>
      <xdr:row>50</xdr:row>
      <xdr:rowOff>171450</xdr:rowOff>
    </xdr:from>
    <xdr:to>
      <xdr:col>23</xdr:col>
      <xdr:colOff>476250</xdr:colOff>
      <xdr:row>51</xdr:row>
      <xdr:rowOff>0</xdr:rowOff>
    </xdr:to>
    <xdr:cxnSp macro="">
      <xdr:nvCxnSpPr>
        <xdr:cNvPr id="2" name="Straight Arrow Connector 1">
          <a:extLst>
            <a:ext uri="{FF2B5EF4-FFF2-40B4-BE49-F238E27FC236}">
              <a16:creationId xmlns:a16="http://schemas.microsoft.com/office/drawing/2014/main" id="{00000000-0008-0000-1600-000002000000}"/>
            </a:ext>
          </a:extLst>
        </xdr:cNvPr>
        <xdr:cNvCxnSpPr/>
      </xdr:nvCxnSpPr>
      <xdr:spPr>
        <a:xfrm>
          <a:off x="162782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50</xdr:row>
      <xdr:rowOff>171450</xdr:rowOff>
    </xdr:from>
    <xdr:to>
      <xdr:col>28</xdr:col>
      <xdr:colOff>228600</xdr:colOff>
      <xdr:row>51</xdr:row>
      <xdr:rowOff>0</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189833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317500</xdr:colOff>
      <xdr:row>1</xdr:row>
      <xdr:rowOff>47625</xdr:rowOff>
    </xdr:from>
    <xdr:to>
      <xdr:col>18</xdr:col>
      <xdr:colOff>542925</xdr:colOff>
      <xdr:row>20</xdr:row>
      <xdr:rowOff>141817</xdr:rowOff>
    </xdr:to>
    <xdr:pic>
      <xdr:nvPicPr>
        <xdr:cNvPr id="4" name="Pictur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775" y="333375"/>
          <a:ext cx="5540375" cy="525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241300</xdr:colOff>
      <xdr:row>25</xdr:row>
      <xdr:rowOff>25400</xdr:rowOff>
    </xdr:from>
    <xdr:to>
      <xdr:col>18</xdr:col>
      <xdr:colOff>423058</xdr:colOff>
      <xdr:row>58</xdr:row>
      <xdr:rowOff>159646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5575" y="6540500"/>
          <a:ext cx="5496708" cy="642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KGZ%20tb_budgeting_templat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New%20PUDR_Form_EN_SRv1.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307;&#4304;&#4316;&#4304;&#4320;&#4311;&#4312;#2 &#4324;&#4317;&#4320;&#4315;&#430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alaria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TB_Financial%20Reporting%20Template_Jun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SB_GEO-T-GPIC_Finance%20signed%20off_4Jul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HIV%20Expenditures_July%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Harm%20Reduction%20Budget%20for%20NSP_Final%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DA%20tb%20budgeting%20template%20v3%20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NSP%202019-2022%20Finals/GEO-H-GPIC_ME_P%202%20re-submission_Performance%20Framewor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Rnd4-Budget-COS_28012010(CCM)_ru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AIDS%20Center/GF%20R6%20Ph2%20budget%2001Apr0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EO_RCC_R4_TB%20Performance%20Framework%20FINAL%2026%20October%202010_GEO.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F_SSF%20GEO-H-GPIC_Phase%201-%20MnE%20com%2015.07.2011_PR%20updated"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UL%20RCC%20Attachment%20A%20Indicators%20and%20Targets%20Tab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PUDR%20New%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pop"/>
      <sheetName val="Welcome"/>
      <sheetName val="KGZ tb_budgeting_template"/>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lists-EFR"/>
      <sheetName val="Cover Sheet"/>
      <sheetName val="PR_Programmatic Progress_1A"/>
      <sheetName val="PR_Programmatic Progress_1B"/>
      <sheetName val="PR_Grant Management_2"/>
      <sheetName val="Sheet3"/>
      <sheetName val="EFR Malaria Financial Data_3B"/>
      <sheetName val="EFR TB Financial Data_3B"/>
      <sheetName val="EFR HIV AIDS Financial Data_3B"/>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Sheet2"/>
    </sheetNames>
    <sheetDataSet>
      <sheetData sheetId="0">
        <row r="1">
          <cell r="A1" t="str">
            <v>Please Select…</v>
          </cell>
        </row>
        <row r="2">
          <cell r="A2" t="str">
            <v>Prevention</v>
          </cell>
        </row>
        <row r="3">
          <cell r="A3" t="str">
            <v>Treatment</v>
          </cell>
        </row>
        <row r="4">
          <cell r="A4" t="str">
            <v>Care and Support</v>
          </cell>
        </row>
        <row r="5">
          <cell r="A5" t="str">
            <v>TB/HIV Collaborative Activities</v>
          </cell>
        </row>
        <row r="6">
          <cell r="A6" t="str">
            <v>Supportive Environment</v>
          </cell>
        </row>
        <row r="7">
          <cell r="A7"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Please select…</v>
          </cell>
        </row>
      </sheetData>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5"/>
      <sheetName val="კატეგორიების განმარტება"/>
      <sheetName val="Sheet2"/>
      <sheetName val="Sheet3"/>
    </sheetNames>
    <sheetDataSet>
      <sheetData sheetId="0" refreshError="1"/>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2018-2022 (by GARP)_mod"/>
      <sheetName val="2018-2021 (by MOH Programs)"/>
      <sheetName val="2018-2021 (by NSP)"/>
      <sheetName val="Summary Sheet"/>
      <sheetName val="Spending by component"/>
      <sheetName val="2017"/>
      <sheetName val="2016"/>
      <sheetName val="2015"/>
      <sheetName val="2014"/>
      <sheetName val="2013"/>
      <sheetName val="2012"/>
      <sheetName val="2011"/>
      <sheetName val="2018-2021"/>
    </sheetNames>
    <sheetDataSet>
      <sheetData sheetId="0"/>
      <sheetData sheetId="1">
        <row r="15">
          <cell r="K15">
            <v>2932400</v>
          </cell>
        </row>
        <row r="20">
          <cell r="K20">
            <v>2088000</v>
          </cell>
        </row>
        <row r="27">
          <cell r="K27">
            <v>13256400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dit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s"/>
      <sheetName val="HIV"/>
      <sheetName val="HSS"/>
      <sheetName val="Malaria"/>
      <sheetName val="Performance Framework"/>
      <sheetName val="Definition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Заглавный лист"/>
      <sheetName val="Общие указания"/>
      <sheetName val="Общие допущения"/>
      <sheetName val="Детальные допущения"/>
      <sheetName val="Детальный бюджет на 1-й год"/>
      <sheetName val="Детальный бюджет на 2-й год"/>
      <sheetName val="Детальный бюджет на 3,4,5-й год"/>
      <sheetName val="Бюджет на 5 лет"/>
      <sheetName val="Краткий бюджет"/>
    </sheetNames>
    <sheetDataSet>
      <sheetData sheetId="0">
        <row r="3">
          <cell r="F3" t="str">
            <v>Кадровые ресурсы</v>
          </cell>
        </row>
        <row r="4">
          <cell r="F4" t="str">
            <v>Техническая и административная помощь</v>
          </cell>
        </row>
        <row r="5">
          <cell r="F5" t="str">
            <v>Обучение</v>
          </cell>
        </row>
        <row r="6">
          <cell r="F6" t="str">
            <v>Товары медицинского назначения и медицинское оборудование</v>
          </cell>
        </row>
        <row r="7">
          <cell r="F7" t="str">
            <v>Лекарственные препараты (медикаменты)</v>
          </cell>
        </row>
        <row r="8">
          <cell r="F8" t="str">
            <v xml:space="preserve">Расходы на управление закупками и снабжением </v>
          </cell>
        </row>
        <row r="9">
          <cell r="F9" t="str">
            <v>Инфраструктура и другое оборудование</v>
          </cell>
        </row>
        <row r="10">
          <cell r="F10" t="str">
            <v>Информационные материалы</v>
          </cell>
        </row>
        <row r="11">
          <cell r="F11" t="str">
            <v>Мониторинг и оценка</v>
          </cell>
        </row>
        <row r="12">
          <cell r="F12" t="str">
            <v>Поддержка жизни клиентов/целевых групп населения</v>
          </cell>
        </row>
        <row r="13">
          <cell r="F13" t="str">
            <v>Планирование и администрирование</v>
          </cell>
        </row>
        <row r="14">
          <cell r="F14" t="str">
            <v>Накладные расходы</v>
          </cell>
        </row>
        <row r="15">
          <cell r="F15" t="str">
            <v>Прочие</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PR Unit Costs"/>
      <sheetName val="OB1"/>
      <sheetName val="OB2"/>
      <sheetName val="OB4"/>
      <sheetName val="OB5"/>
      <sheetName val="SDA1"/>
      <sheetName val="SDA2"/>
      <sheetName val="SDA3"/>
      <sheetName val="SDA4"/>
      <sheetName val="SDA5"/>
      <sheetName val="SDA9"/>
      <sheetName val="SDA12"/>
      <sheetName val="SDA14"/>
      <sheetName val="SDA15"/>
      <sheetName val="DEFINITIONS"/>
    </sheetNames>
    <sheetDataSet>
      <sheetData sheetId="0" refreshError="1">
        <row r="214">
          <cell r="A214" t="str">
            <v>USD</v>
          </cell>
        </row>
        <row r="215">
          <cell r="A215" t="str">
            <v>EUR</v>
          </cell>
        </row>
        <row r="217">
          <cell r="A217" t="str">
            <v>Phase 1</v>
          </cell>
        </row>
        <row r="218">
          <cell r="A218" t="str">
            <v>Phase 2</v>
          </cell>
        </row>
        <row r="234">
          <cell r="A234" t="str">
            <v>PREVENTION</v>
          </cell>
        </row>
        <row r="235">
          <cell r="A235" t="str">
            <v>Treatment</v>
          </cell>
        </row>
        <row r="236">
          <cell r="A236" t="str">
            <v>Supportive Environment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CC Performance Framework"/>
      <sheetName val="HIV"/>
      <sheetName val="TB"/>
      <sheetName val="Malaria"/>
      <sheetName val="HSS"/>
    </sheetNames>
    <sheetDataSet>
      <sheetData sheetId="0" refreshError="1"/>
      <sheetData sheetId="1"/>
      <sheetData sheetId="2">
        <row r="2">
          <cell r="A2" t="str">
            <v>Please select…</v>
          </cell>
          <cell r="B2" t="str">
            <v>Please select…</v>
          </cell>
          <cell r="D2" t="str">
            <v>Please select…</v>
          </cell>
          <cell r="E2" t="str">
            <v>Please select…</v>
          </cell>
        </row>
        <row r="3">
          <cell r="B3" t="str">
            <v xml:space="preserve">% of young women and men aged 15-24 who are HIV infected </v>
          </cell>
          <cell r="D3" t="str">
            <v xml:space="preserve">% of women and men aged 15-49 who have had sexual intercourse with more than one partner in the last 12 months </v>
          </cell>
          <cell r="E3" t="str">
            <v>HMIS</v>
          </cell>
        </row>
        <row r="4">
          <cell r="B4" t="str">
            <v xml:space="preserve">% of adults and children with HIV known to be on treatment 12 months after initiation of antiretroviral therapy </v>
          </cell>
          <cell r="D4" t="str">
            <v>% of never married young men and women aged 15-24 who have never had sex</v>
          </cell>
          <cell r="E4" t="str">
            <v>Patient records</v>
          </cell>
        </row>
        <row r="5">
          <cell r="B5" t="str">
            <v xml:space="preserve">% of infants born to HIV infected mothers who are infected </v>
          </cell>
          <cell r="D5" t="str">
            <v xml:space="preserve">% of young women and men aged 15-24 who have had sexual intercourse before the age of 15 </v>
          </cell>
          <cell r="E5" t="str">
            <v>Training records</v>
          </cell>
        </row>
        <row r="6">
          <cell r="B6" t="str">
            <v xml:space="preserve">% of most-at-risk population(s) (sex workers, clients of sex workers, men who have sex with men, injecting drug users) who are HIV infected </v>
          </cell>
          <cell r="D6" t="str">
            <v xml:space="preserve">% of injecting drug users reporting the use of sterile injecting equipment the last time they injected </v>
          </cell>
          <cell r="E6" t="str">
            <v>MICS (Multiple Indicator Cluster Survey)</v>
          </cell>
        </row>
        <row r="7">
          <cell r="B7" t="str">
            <v>% of children under age 18 who are orphans</v>
          </cell>
          <cell r="D7" t="str">
            <v xml:space="preserve">% of injecting drug users reporting the use of a condom the last time they had sexual intercourse </v>
          </cell>
          <cell r="E7" t="str">
            <v>DHS/DHS+ (Demographic and Health
Survey)</v>
          </cell>
        </row>
        <row r="8">
          <cell r="D8" t="str">
            <v>Current school attendance among orphans and non-orphans</v>
          </cell>
          <cell r="E8" t="str">
            <v>AIS (AIDS Indicator Survey)</v>
          </cell>
        </row>
        <row r="9">
          <cell r="D9" t="str">
            <v>% of women and men aged 15-49 who have had more than one sexual partner in the past 12 months reporting the use of a condom during their last sexual intercourse</v>
          </cell>
          <cell r="E9" t="str">
            <v>BSS (Behavioral Surveillance Survey)</v>
          </cell>
        </row>
        <row r="10">
          <cell r="D10" t="str">
            <v xml:space="preserve">% of women and men aged 15-49 expressing accepting attitudes towards people with HIV </v>
          </cell>
          <cell r="E10" t="str">
            <v>Health Facility survey</v>
          </cell>
        </row>
        <row r="11">
          <cell r="D11" t="str">
            <v xml:space="preserve">% of female and male sex workers reporting the use of a condom with their most recent client </v>
          </cell>
          <cell r="E11" t="str">
            <v>SAMS (Service Availability Mapping
Survey)</v>
          </cell>
        </row>
        <row r="12">
          <cell r="D12" t="str">
            <v xml:space="preserve">% of men aged 15-49 reporting sex with a sex worker in the last 12 months who used a condom during last paid intercourse </v>
          </cell>
          <cell r="E12" t="str">
            <v>Households survey</v>
          </cell>
        </row>
        <row r="13">
          <cell r="D13" t="str">
            <v xml:space="preserve">% of men reporting the use of condom the last time they had anal sex with a male partner </v>
          </cell>
          <cell r="E13" t="str">
            <v>Specific surveys and research (specify)</v>
          </cell>
        </row>
        <row r="14">
          <cell r="E14" t="str">
            <v>Reports (specify)</v>
          </cell>
        </row>
        <row r="15">
          <cell r="E15" t="str">
            <v>Vital and disease-specific registry</v>
          </cell>
        </row>
        <row r="16">
          <cell r="E16" t="str">
            <v>Operational Research</v>
          </cell>
        </row>
        <row r="17">
          <cell r="E17" t="str">
            <v>Health Provider survey</v>
          </cell>
        </row>
        <row r="18">
          <cell r="E18" t="str">
            <v>National Health Account</v>
          </cell>
        </row>
        <row r="19">
          <cell r="E19" t="str">
            <v>Administrative records</v>
          </cell>
        </row>
      </sheetData>
      <sheetData sheetId="3">
        <row r="2">
          <cell r="A2" t="str">
            <v>Please select…</v>
          </cell>
          <cell r="B2" t="str">
            <v>Please select…</v>
          </cell>
          <cell r="D2" t="str">
            <v>Please select…</v>
          </cell>
          <cell r="E2" t="str">
            <v>Please select…</v>
          </cell>
        </row>
        <row r="3">
          <cell r="B3" t="str">
            <v>TB prevalence rate</v>
          </cell>
          <cell r="D3" t="str">
            <v>Case detection rate: new smear positive TB cases</v>
          </cell>
          <cell r="E3" t="str">
            <v>R&amp;R TB system, quarterly reports</v>
          </cell>
        </row>
        <row r="4">
          <cell r="B4" t="str">
            <v>TB incidence rate</v>
          </cell>
          <cell r="D4" t="str">
            <v>Treatment success rate: new smear positive TB cases</v>
          </cell>
          <cell r="E4" t="str">
            <v xml:space="preserve">R&amp;R TB system, yearly management report </v>
          </cell>
        </row>
        <row r="5">
          <cell r="B5" t="str">
            <v>TB mortality rate</v>
          </cell>
          <cell r="E5" t="str">
            <v>TB prevalence survey</v>
          </cell>
        </row>
        <row r="6">
          <cell r="E6" t="str">
            <v>TB patient register</v>
          </cell>
        </row>
        <row r="7">
          <cell r="E7" t="str">
            <v>TB laboratory register</v>
          </cell>
        </row>
        <row r="8">
          <cell r="E8" t="str">
            <v>TB treatment card</v>
          </cell>
        </row>
        <row r="9">
          <cell r="E9" t="str">
            <v>Training records</v>
          </cell>
        </row>
        <row r="10">
          <cell r="E10" t="str">
            <v>Specify- Reports, Surveys, Questionnaires etc.</v>
          </cell>
        </row>
        <row r="11">
          <cell r="E11" t="str">
            <v>Health Provider survey</v>
          </cell>
        </row>
        <row r="12">
          <cell r="E12" t="str">
            <v>Health Facility survey</v>
          </cell>
        </row>
        <row r="13">
          <cell r="E13" t="str">
            <v>National Health Account</v>
          </cell>
        </row>
        <row r="14">
          <cell r="E14" t="str">
            <v>Households survey</v>
          </cell>
        </row>
        <row r="15">
          <cell r="E15" t="str">
            <v>SAMS (Service Availability Mapping Survey)</v>
          </cell>
        </row>
        <row r="16">
          <cell r="E16" t="str">
            <v>Administrative records</v>
          </cell>
        </row>
      </sheetData>
      <sheetData sheetId="4">
        <row r="2">
          <cell r="A2" t="str">
            <v>Please select…</v>
          </cell>
          <cell r="B2" t="str">
            <v>Please select…</v>
          </cell>
          <cell r="D2" t="str">
            <v>Please select…</v>
          </cell>
          <cell r="E2" t="str">
            <v>Please select…</v>
          </cell>
        </row>
        <row r="3">
          <cell r="B3" t="str">
            <v xml:space="preserve">Death rates associated with Malaria: all-cause under-5 mortality rate in highly endemic areas </v>
          </cell>
          <cell r="D3" t="str">
            <v>% of U5 children (and other target groups) with malaria/fever receiving appropriate treatment within 24 hours (community/health facility)</v>
          </cell>
          <cell r="E3" t="str">
            <v>DHS/DHS+ (Demographic and Health Survey)</v>
          </cell>
        </row>
        <row r="4">
          <cell r="B4" t="str">
            <v xml:space="preserve">Incidence of clinical malaria cases (estimated and/or reported) </v>
          </cell>
          <cell r="D4" t="str">
            <v>% of U5 children (and other target group) with uncomplicated malaria correctly managed at health facilities</v>
          </cell>
          <cell r="E4" t="str">
            <v>MIS (Malaria Indicator Survey)</v>
          </cell>
        </row>
        <row r="5">
          <cell r="B5" t="str">
            <v>Anaemia prevalence in children under 5 years of age</v>
          </cell>
          <cell r="D5" t="str">
            <v>% of U5 children (and other target groups) admitted with severe malaria and correctly managed at health facilities</v>
          </cell>
          <cell r="E5" t="str">
            <v>MICS (Multiple Indicator Cluster Survey)</v>
          </cell>
        </row>
        <row r="6">
          <cell r="B6" t="str">
            <v xml:space="preserve">Prevalence of malaria parasite infection </v>
          </cell>
          <cell r="D6" t="str">
            <v>% of children U5 sleeping under an ITN</v>
          </cell>
          <cell r="E6" t="str">
            <v>Situation Analysis</v>
          </cell>
        </row>
        <row r="7">
          <cell r="B7" t="str">
            <v>Laboratory-confirmed malaria cases seen in heath facilities</v>
          </cell>
          <cell r="D7" t="str">
            <v>% of households with at least one ITN</v>
          </cell>
          <cell r="E7" t="str">
            <v>HMIS</v>
          </cell>
        </row>
        <row r="8">
          <cell r="B8" t="str">
            <v>Laboratory-confirmed malaria deaths seen in health facilities</v>
          </cell>
          <cell r="D8" t="str">
            <v>% of pregnant women (and other target groups) sleeping under an ITN</v>
          </cell>
          <cell r="E8" t="str">
            <v>Health Facility survey</v>
          </cell>
        </row>
        <row r="9">
          <cell r="B9" t="str">
            <v>Malaria-attributed deaths in sentinel demographic surveillance sites</v>
          </cell>
          <cell r="D9" t="str">
            <v>% of pregnant women on Intermittent preventive treatment (IPT) according to national policy (specific to Sub-Saharian Africa)</v>
          </cell>
          <cell r="E9" t="str">
            <v>Health Provider survey</v>
          </cell>
        </row>
        <row r="10">
          <cell r="B10" t="str">
            <v>API (Annual Parasite Index) (specific to Latin America and Asia)</v>
          </cell>
          <cell r="D10" t="str">
            <v>% of households in malaria areas protected by IRS</v>
          </cell>
          <cell r="E10" t="str">
            <v>Key informant survey</v>
          </cell>
        </row>
        <row r="11">
          <cell r="B11" t="str">
            <v xml:space="preserve">Incidence of confirmed malaria cases  </v>
          </cell>
          <cell r="D11" t="str">
            <v>% of households covered by ITN or IRS</v>
          </cell>
          <cell r="E11" t="str">
            <v>Households survey</v>
          </cell>
        </row>
        <row r="12">
          <cell r="E12" t="str">
            <v>Vital registration systems</v>
          </cell>
        </row>
        <row r="13">
          <cell r="E13" t="str">
            <v>Training records</v>
          </cell>
        </row>
        <row r="14">
          <cell r="E14" t="str">
            <v>Patients records</v>
          </cell>
        </row>
        <row r="15">
          <cell r="E15" t="str">
            <v>Surveillance systems</v>
          </cell>
        </row>
        <row r="16">
          <cell r="E16" t="str">
            <v>Other report, specify</v>
          </cell>
        </row>
        <row r="17">
          <cell r="E17" t="str">
            <v>National Health Account</v>
          </cell>
        </row>
        <row r="18">
          <cell r="E18" t="str">
            <v>SAMS (Service Availability Mapping Survey)</v>
          </cell>
        </row>
        <row r="19">
          <cell r="E19" t="str">
            <v>Other survey, specify</v>
          </cell>
        </row>
        <row r="20">
          <cell r="E20" t="str">
            <v>Administrative records</v>
          </cell>
        </row>
      </sheetData>
      <sheetData sheetId="5">
        <row r="2">
          <cell r="A2" t="str">
            <v>Please select…</v>
          </cell>
          <cell r="B2" t="str">
            <v>Please select…</v>
          </cell>
          <cell r="C2" t="str">
            <v>Please select…</v>
          </cell>
          <cell r="D2" t="str">
            <v>Please select…</v>
          </cell>
        </row>
        <row r="3">
          <cell r="B3" t="str">
            <v xml:space="preserve">All-cause mortality rate among children younger than five years </v>
          </cell>
          <cell r="C3" t="str">
            <v xml:space="preserve">% of women and men aged 15-49 who have had sexual intercourse with more than one partner in the last 12 months </v>
          </cell>
          <cell r="D3" t="str">
            <v>HMIS</v>
          </cell>
        </row>
        <row r="4">
          <cell r="B4" t="str">
            <v xml:space="preserve">% of young women and men aged 15-24 who are HIV infected </v>
          </cell>
          <cell r="C4" t="str">
            <v>% of never married young men and women aged 15-24 who have never had sex</v>
          </cell>
          <cell r="D4" t="str">
            <v>Patient records</v>
          </cell>
        </row>
        <row r="5">
          <cell r="B5" t="str">
            <v xml:space="preserve">% of adults and children with HIV known to be on treatment 12 months after initiation of antiretroviral therapy </v>
          </cell>
          <cell r="C5" t="str">
            <v xml:space="preserve">% of young women and men aged 15-24 who have had sexual intercourse before the age of 15 </v>
          </cell>
          <cell r="D5" t="str">
            <v>Training records</v>
          </cell>
        </row>
        <row r="6">
          <cell r="B6" t="str">
            <v xml:space="preserve">% of infants born to HIV infected mothers who are infected </v>
          </cell>
          <cell r="C6" t="str">
            <v xml:space="preserve">% of injecting drug users reporting the use of sterile injecting equipment the last time they injected </v>
          </cell>
          <cell r="D6" t="str">
            <v>MICS (Multiple Indicator Cluster Survey)</v>
          </cell>
        </row>
        <row r="7">
          <cell r="B7" t="str">
            <v xml:space="preserve">% of most-at-risk population(s) (sex workers, clients of sex workers, men who have sex with men, injecting drug users) who are HIV infected </v>
          </cell>
          <cell r="C7" t="str">
            <v xml:space="preserve">% of injecting drug users reporting the use of a condom the last time they had sexual intercourse </v>
          </cell>
          <cell r="D7" t="str">
            <v>DHS/DHS+ (Demographic and Health Survey)</v>
          </cell>
        </row>
        <row r="8">
          <cell r="B8" t="str">
            <v>% of children under age 18 who are orphans</v>
          </cell>
          <cell r="C8" t="str">
            <v>Current school attendance among orphans and non-orphans</v>
          </cell>
          <cell r="D8" t="str">
            <v>AIS (AIDS Indicator Survey)</v>
          </cell>
        </row>
        <row r="9">
          <cell r="B9" t="str">
            <v>TB prevalence rate</v>
          </cell>
          <cell r="C9" t="str">
            <v>% of women and men aged 15-49 who have had more than one sexual partner in the past 12 months reporting the use of a condom during their last sexual intercourse</v>
          </cell>
          <cell r="D9" t="str">
            <v>BSS (Behavioral Surveillance Survey)</v>
          </cell>
        </row>
        <row r="10">
          <cell r="B10" t="str">
            <v>TB incidence rate</v>
          </cell>
          <cell r="C10" t="str">
            <v xml:space="preserve">% of women and men aged 15-49 expressing accepting attitudes towards people with HIV </v>
          </cell>
          <cell r="D10" t="str">
            <v>Health Facility survey</v>
          </cell>
        </row>
        <row r="11">
          <cell r="B11" t="str">
            <v>TB mortality rate</v>
          </cell>
          <cell r="C11" t="str">
            <v xml:space="preserve">% of female and male sex workers reporting the use of a condom with their most recent client </v>
          </cell>
          <cell r="D11" t="str">
            <v>SAMS (Service Availability Mapping Survey)</v>
          </cell>
        </row>
        <row r="12">
          <cell r="B12" t="str">
            <v xml:space="preserve">Death rates associated with Malaria: all-cause under-5 mortality rate in highly endemic areas </v>
          </cell>
          <cell r="C12" t="str">
            <v xml:space="preserve">% of men aged 15-49 reporting sex with a sex worker in the last 12 months who used a condom during last paid intercourse </v>
          </cell>
          <cell r="D12" t="str">
            <v>Households survey</v>
          </cell>
        </row>
        <row r="13">
          <cell r="B13" t="str">
            <v xml:space="preserve">Incidence of clinical malaria cases (estimated and/or reported) </v>
          </cell>
          <cell r="C13" t="str">
            <v xml:space="preserve">% of men reporting the use of condom the last time they had anal sex with a male partner </v>
          </cell>
          <cell r="D13" t="str">
            <v>Specific surveys and research (specify)</v>
          </cell>
        </row>
        <row r="14">
          <cell r="B14" t="str">
            <v>Anaemia prevalence in children under 5 years of age</v>
          </cell>
          <cell r="C14" t="str">
            <v>Case detection rate: new smear positive TB cases</v>
          </cell>
          <cell r="D14" t="str">
            <v>Reports (specify)</v>
          </cell>
        </row>
        <row r="15">
          <cell r="B15" t="str">
            <v xml:space="preserve">Prevalence of malaria parasite infection </v>
          </cell>
          <cell r="C15" t="str">
            <v>Treatment success rate: new smear positive TB cases</v>
          </cell>
          <cell r="D15" t="str">
            <v>Vital and disease-specific registry</v>
          </cell>
        </row>
        <row r="16">
          <cell r="B16" t="str">
            <v>Laboratory-confirmed malaria cases seen in heath facilities</v>
          </cell>
          <cell r="C16" t="str">
            <v>% of U5 children (and other target groups) with malaria/fever receiving appropriate treatment within 24 hours (community/health facility)</v>
          </cell>
          <cell r="D16" t="str">
            <v>Operational Research</v>
          </cell>
        </row>
        <row r="17">
          <cell r="B17" t="str">
            <v>Laboratory-confirmed malaria deaths seen in health facilities</v>
          </cell>
          <cell r="C17" t="str">
            <v>% of U5 children (and other target group) with uncomplicated malaria correctly managed at health facilities</v>
          </cell>
          <cell r="D17" t="str">
            <v>Health Provider survey</v>
          </cell>
        </row>
        <row r="18">
          <cell r="B18" t="str">
            <v>Malaria-attributed deaths in sentinel demographic surveillance sites</v>
          </cell>
          <cell r="C18" t="str">
            <v>% of U5 children (and other target groups) admitted with severe malaria and correctly managed at health facilities</v>
          </cell>
          <cell r="D18" t="str">
            <v>National Health Account</v>
          </cell>
        </row>
        <row r="19">
          <cell r="B19" t="str">
            <v>API (Annual Parasite Index) (specific to Latin America and Asia)</v>
          </cell>
          <cell r="C19" t="str">
            <v>% of children U5 sleeping under an ITN</v>
          </cell>
          <cell r="D19" t="str">
            <v>Administrative records</v>
          </cell>
        </row>
        <row r="20">
          <cell r="B20" t="str">
            <v xml:space="preserve">Incidence of confirmed malaria cases  </v>
          </cell>
          <cell r="C20" t="str">
            <v>% of households with at least one ITN</v>
          </cell>
          <cell r="D20" t="str">
            <v>R&amp;R TB system, quarterly reports</v>
          </cell>
        </row>
        <row r="21">
          <cell r="C21" t="str">
            <v>% of pregnant women (and other target groups) sleeping under an ITN</v>
          </cell>
          <cell r="D21" t="str">
            <v xml:space="preserve">R&amp;R TB system, yearly management report </v>
          </cell>
        </row>
        <row r="22">
          <cell r="C22" t="str">
            <v>% of pregnant women on Intermittent preventive treatment (IPT) according to national policy (specific to Sub-Saharian Africa)</v>
          </cell>
          <cell r="D22" t="str">
            <v>TB prevalence survey</v>
          </cell>
        </row>
        <row r="23">
          <cell r="C23" t="str">
            <v>% of households in malaria areas protected by IRS</v>
          </cell>
          <cell r="D23" t="str">
            <v>TB patient register</v>
          </cell>
        </row>
        <row r="24">
          <cell r="C24" t="str">
            <v>% of households covered by ITN or IRS</v>
          </cell>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ormance Framework 1&amp;2"/>
      <sheetName val="HIV"/>
      <sheetName val="TB"/>
      <sheetName val="Malaria"/>
      <sheetName val="HSS"/>
    </sheetNames>
    <sheetDataSet>
      <sheetData sheetId="0"/>
      <sheetData sheetId="1"/>
      <sheetData sheetId="2">
        <row r="2">
          <cell r="A2" t="str">
            <v>Please select…</v>
          </cell>
        </row>
        <row r="3">
          <cell r="A3" t="str">
            <v>BCC - Mass media</v>
          </cell>
        </row>
        <row r="4">
          <cell r="A4" t="str">
            <v>BCC - community outreach and schools</v>
          </cell>
        </row>
        <row r="5">
          <cell r="A5" t="str">
            <v xml:space="preserve">Condom </v>
          </cell>
          <cell r="F5" t="str">
            <v>Please enter a SDA here…</v>
          </cell>
        </row>
        <row r="6">
          <cell r="A6" t="str">
            <v>Testing and Counseling</v>
          </cell>
        </row>
        <row r="7">
          <cell r="A7" t="str">
            <v>PMTCT</v>
          </cell>
        </row>
        <row r="8">
          <cell r="A8" t="str">
            <v>Post-exposure prophylaxis (PEP)</v>
          </cell>
        </row>
        <row r="9">
          <cell r="A9" t="str">
            <v>STI diagnosis and treatment</v>
          </cell>
        </row>
        <row r="10">
          <cell r="A10" t="str">
            <v>Blood safety and universal precaution</v>
          </cell>
        </row>
        <row r="11">
          <cell r="A11" t="str">
            <v>Antiretroviral treatment (ARV) and monitoring</v>
          </cell>
        </row>
        <row r="12">
          <cell r="A12" t="str">
            <v>Prophylaxis and treatment for opportunistic infections</v>
          </cell>
        </row>
        <row r="13">
          <cell r="A13" t="str">
            <v>Care and support for the chronically ill</v>
          </cell>
        </row>
        <row r="14">
          <cell r="A14" t="str">
            <v>Support for orphans and vulnerable children</v>
          </cell>
        </row>
        <row r="15">
          <cell r="A15" t="str">
            <v>TB/HIV</v>
          </cell>
        </row>
        <row r="16">
          <cell r="A16" t="str">
            <v>Policy development including workplace policy</v>
          </cell>
        </row>
        <row r="17">
          <cell r="A17" t="str">
            <v xml:space="preserve">Strengthening of civil society and institutional capacity building </v>
          </cell>
        </row>
        <row r="18">
          <cell r="A18" t="str">
            <v>Stigma reduction in all settings</v>
          </cell>
        </row>
        <row r="19">
          <cell r="A19" t="str">
            <v>HSS: Service delivery</v>
          </cell>
        </row>
        <row r="20">
          <cell r="A20" t="str">
            <v>HSS: Health Workforce</v>
          </cell>
        </row>
        <row r="21">
          <cell r="A21" t="str">
            <v>HSS: Medical Products, vaccines and technology</v>
          </cell>
        </row>
        <row r="22">
          <cell r="A22" t="str">
            <v>HSS: Financing</v>
          </cell>
        </row>
        <row r="23">
          <cell r="A23" t="str">
            <v>HSS: Leadership and Governance</v>
          </cell>
        </row>
        <row r="24">
          <cell r="A24" t="str">
            <v xml:space="preserve">HSS: Information system </v>
          </cell>
        </row>
      </sheetData>
      <sheetData sheetId="3">
        <row r="2">
          <cell r="A2" t="str">
            <v>Please select…</v>
          </cell>
        </row>
        <row r="3">
          <cell r="A3" t="str">
            <v>High Quality DOTS</v>
          </cell>
        </row>
        <row r="4">
          <cell r="A4" t="str">
            <v>Improving diagnosis</v>
          </cell>
        </row>
        <row r="5">
          <cell r="A5" t="str">
            <v xml:space="preserve">Patient support </v>
          </cell>
        </row>
        <row r="6">
          <cell r="A6" t="str">
            <v xml:space="preserve">Procurement and supply management (First line drugs) </v>
          </cell>
        </row>
        <row r="7">
          <cell r="A7" t="str">
            <v>M&amp;E</v>
          </cell>
        </row>
        <row r="8">
          <cell r="A8" t="str">
            <v>TB/HIV</v>
          </cell>
        </row>
        <row r="9">
          <cell r="A9" t="str">
            <v>MDR-TB</v>
          </cell>
        </row>
        <row r="10">
          <cell r="A10" t="str">
            <v xml:space="preserve">High-risk groups </v>
          </cell>
        </row>
        <row r="11">
          <cell r="A11" t="str">
            <v>PAL (Practical Approach to Lung Health)</v>
          </cell>
        </row>
        <row r="12">
          <cell r="A12" t="str">
            <v>All care providers (PPM / ISTC - Public-Public, Public-Private Mix (PPM) approaches and International standards for TB care)</v>
          </cell>
        </row>
        <row r="13">
          <cell r="A13" t="str">
            <v xml:space="preserve">ACSM (Advocacy, communication and social mobilization) </v>
          </cell>
        </row>
        <row r="14">
          <cell r="A14" t="str">
            <v xml:space="preserve">Community TB care </v>
          </cell>
        </row>
        <row r="15">
          <cell r="A15" t="str">
            <v>Operational Research</v>
          </cell>
        </row>
        <row r="16">
          <cell r="A16" t="str">
            <v>HSS: Service delivery</v>
          </cell>
        </row>
        <row r="17">
          <cell r="A17" t="str">
            <v>HSS:  Health Workforce</v>
          </cell>
        </row>
        <row r="18">
          <cell r="A18" t="str">
            <v>HSS:  Medical Products, Vaccines and Technology</v>
          </cell>
        </row>
        <row r="19">
          <cell r="A19" t="str">
            <v>HSS:  Financing</v>
          </cell>
        </row>
        <row r="20">
          <cell r="A20" t="str">
            <v>HSS:  Information System</v>
          </cell>
        </row>
        <row r="21">
          <cell r="A21" t="str">
            <v>HSS:  Leadership and Goverance</v>
          </cell>
        </row>
      </sheetData>
      <sheetData sheetId="4">
        <row r="2">
          <cell r="A2" t="str">
            <v>Please select…</v>
          </cell>
        </row>
        <row r="3">
          <cell r="A3" t="str">
            <v>BCC - Mass media</v>
          </cell>
        </row>
        <row r="4">
          <cell r="A4" t="str">
            <v>BCC - community outreach</v>
          </cell>
        </row>
        <row r="5">
          <cell r="A5" t="str">
            <v>Insecticide-treated nets (ITNs)</v>
          </cell>
        </row>
        <row r="6">
          <cell r="A6" t="str">
            <v>Malaria prevention during pregnancy</v>
          </cell>
        </row>
        <row r="7">
          <cell r="A7" t="str">
            <v>Indoor Residual Spraying</v>
          </cell>
        </row>
        <row r="8">
          <cell r="A8" t="str">
            <v>Prompt, effective anti-malarial treatment</v>
          </cell>
        </row>
        <row r="9">
          <cell r="A9" t="str">
            <v>Home based management of malaria</v>
          </cell>
        </row>
        <row r="10">
          <cell r="A10" t="str">
            <v>Diagnosis</v>
          </cell>
        </row>
        <row r="11">
          <cell r="A11" t="str">
            <v>Monitoring drug resistance</v>
          </cell>
        </row>
        <row r="12">
          <cell r="A12" t="str">
            <v>Monitoring insecticide resistance</v>
          </cell>
        </row>
        <row r="13">
          <cell r="A13" t="str">
            <v>Coordination and partnership development (national, community, public-private)</v>
          </cell>
        </row>
        <row r="14">
          <cell r="A14" t="str">
            <v>HSS: Service delivery</v>
          </cell>
        </row>
        <row r="15">
          <cell r="A15" t="str">
            <v xml:space="preserve">HSS: Health Workforce </v>
          </cell>
        </row>
        <row r="16">
          <cell r="A16" t="str">
            <v xml:space="preserve">HSS: Medical Products, Vaccines and Technology </v>
          </cell>
        </row>
        <row r="17">
          <cell r="A17" t="str">
            <v xml:space="preserve">HSS: Information system </v>
          </cell>
        </row>
        <row r="18">
          <cell r="A18" t="str">
            <v xml:space="preserve">HSS: Financing </v>
          </cell>
        </row>
        <row r="19">
          <cell r="A19" t="str">
            <v xml:space="preserve">HSS: Leadership and Goverance </v>
          </cell>
        </row>
      </sheetData>
      <sheetData sheetId="5">
        <row r="2">
          <cell r="A2" t="str">
            <v>Please select…</v>
          </cell>
        </row>
        <row r="3">
          <cell r="A3" t="str">
            <v>HSS: Service delivery</v>
          </cell>
        </row>
        <row r="4">
          <cell r="A4" t="str">
            <v>HSS: Health Workforce</v>
          </cell>
        </row>
        <row r="5">
          <cell r="A5" t="str">
            <v>HSS: Medical Products, vaccines and technology</v>
          </cell>
        </row>
        <row r="6">
          <cell r="A6" t="str">
            <v>HSS: Financing</v>
          </cell>
        </row>
        <row r="7">
          <cell r="A7" t="str">
            <v>HSS: Leadership and Governance</v>
          </cell>
        </row>
        <row r="8">
          <cell r="A8" t="str">
            <v xml:space="preserve">HSS: Information system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IV_AIDS Attachment "/>
      <sheetName val="SDAs_impact_datasources"/>
    </sheetNames>
    <sheetDataSet>
      <sheetData sheetId="0" refreshError="1"/>
      <sheetData sheetId="1" refreshError="1"/>
      <sheetData sheetId="2">
        <row r="2">
          <cell r="D2" t="str">
            <v>impact</v>
          </cell>
        </row>
        <row r="3">
          <cell r="D3" t="str">
            <v>outcome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_Programmatic Progress_1B"/>
      <sheetName val="Definitions-lists-EFR"/>
      <sheetName val="LFA_Programmatic Progress_1A"/>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0000000}" name="Table3847" displayName="Table3847" ref="A3:G60" totalsRowShown="0" headerRowDxfId="383" dataDxfId="382">
  <autoFilter ref="A3:G60" xr:uid="{00000000-0009-0000-0100-00002E000000}"/>
  <tableColumns count="7">
    <tableColumn id="1" xr3:uid="{00000000-0010-0000-0000-000001000000}" name="#" dataDxfId="381">
      <calculatedColumnFormula>'Detailed Budget'!D10</calculatedColumnFormula>
    </tableColumn>
    <tableColumn id="2" xr3:uid="{00000000-0010-0000-0000-000002000000}" name="Strategic Priority/ Activity area" dataDxfId="380" totalsRowDxfId="379">
      <calculatedColumnFormula>'Detailed Budget'!E10</calculatedColumnFormula>
    </tableColumn>
    <tableColumn id="3" xr3:uid="{00000000-0010-0000-0000-000003000000}" name="2019" dataDxfId="378" dataCellStyle="Comma"/>
    <tableColumn id="4" xr3:uid="{00000000-0010-0000-0000-000004000000}" name="2020" dataDxfId="377" dataCellStyle="Comma"/>
    <tableColumn id="5" xr3:uid="{00000000-0010-0000-0000-000005000000}" name="2021" dataDxfId="376" dataCellStyle="Comma"/>
    <tableColumn id="6" xr3:uid="{00000000-0010-0000-0000-000006000000}" name="2022" dataDxfId="375" dataCellStyle="Comma"/>
    <tableColumn id="7" xr3:uid="{00000000-0010-0000-0000-000007000000}" name="Total" dataDxfId="374" dataCellStyle="Comma"/>
  </tableColumns>
  <tableStyleInfo name="TableStyleLight9"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Table16" displayName="Table16" ref="A23:H28" totalsRowCount="1" headerRowDxfId="257" dataDxfId="255" totalsRowDxfId="253" headerRowBorderDxfId="256" tableBorderDxfId="254" totalsRowBorderDxfId="252">
  <autoFilter ref="A23:H27" xr:uid="{00000000-0009-0000-0100-000010000000}"/>
  <tableColumns count="8">
    <tableColumn id="1" xr3:uid="{00000000-0010-0000-0900-000001000000}" name="Year" dataDxfId="251" totalsRowDxfId="250" dataCellStyle="Normal 2"/>
    <tableColumn id="7" xr3:uid="{00000000-0010-0000-0900-000007000000}" name="Total Allocation (from BDD file) - HCV" totalsRowFunction="custom" dataDxfId="249" totalsRowDxfId="248" dataCellStyle="Comma">
      <totalsRowFormula>SUM(Table16[Total Allocation (from BDD file) - HCV])</totalsRowFormula>
    </tableColumn>
    <tableColumn id="8" xr3:uid="{00000000-0010-0000-0900-000008000000}" name="GF Projected Funding" totalsRowFunction="custom" dataDxfId="247" totalsRowDxfId="246" dataCellStyle="Comma">
      <totalsRowFormula>SUM(Table16[GF Projected Funding])</totalsRowFormula>
    </tableColumn>
    <tableColumn id="2" xr3:uid="{00000000-0010-0000-0900-000002000000}" name="Allocation ceiling" totalsRowFunction="custom" dataDxfId="245" totalsRowDxfId="244" dataCellStyle="Comma">
      <calculatedColumnFormula>Table16[[#This Row],[GF Projected Funding]]+Table16[[#This Row],[Total Allocation (from BDD file) - HCV]]</calculatedColumnFormula>
      <totalsRowFormula>SUM(Table16[Allocation ceiling])</totalsRowFormula>
    </tableColumn>
    <tableColumn id="3" xr3:uid="{00000000-0010-0000-0900-000003000000}" name="NPS Budget" totalsRowFunction="sum" dataDxfId="243" totalsRowDxfId="242" dataCellStyle="Comma"/>
    <tableColumn id="4" xr3:uid="{00000000-0010-0000-0900-000004000000}" name="Gap (GEL)" totalsRowFunction="custom" dataDxfId="241" totalsRowDxfId="240" dataCellStyle="Comma">
      <calculatedColumnFormula>Table16[[#This Row],[Total Allocation (from BDD file) - HCV]]-Table16[[#This Row],[NPS Budget]]</calculatedColumnFormula>
      <totalsRowFormula>SUM(Table16[Gap (GEL)])</totalsRowFormula>
    </tableColumn>
    <tableColumn id="5" xr3:uid="{00000000-0010-0000-0900-000005000000}" name="Gap %" dataDxfId="239" totalsRowDxfId="238" dataCellStyle="Percent">
      <calculatedColumnFormula>F24/D24</calculatedColumnFormula>
    </tableColumn>
    <tableColumn id="6" xr3:uid="{00000000-0010-0000-0900-000006000000}" name="Growth Rate" dataDxfId="237" totalsRowDxfId="236"/>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33:H38" totalsRowShown="0" headerRowDxfId="235" dataDxfId="234">
  <autoFilter ref="A33:H38" xr:uid="{00000000-0009-0000-0100-000011000000}"/>
  <tableColumns count="8">
    <tableColumn id="1" xr3:uid="{00000000-0010-0000-0A00-000001000000}" name="Column1" dataDxfId="233"/>
    <tableColumn id="2" xr3:uid="{00000000-0010-0000-0A00-000002000000}" name="2019" dataDxfId="232"/>
    <tableColumn id="3" xr3:uid="{00000000-0010-0000-0A00-000003000000}" name="2020" dataDxfId="231"/>
    <tableColumn id="4" xr3:uid="{00000000-0010-0000-0A00-000004000000}" name="2021" dataDxfId="230"/>
    <tableColumn id="5" xr3:uid="{00000000-0010-0000-0A00-000005000000}" name="2022" dataDxfId="229"/>
    <tableColumn id="6" xr3:uid="{00000000-0010-0000-0A00-000006000000}" name="Total" dataDxfId="228">
      <calculatedColumnFormula>SUM(Table17[[#This Row],[2019]:[2022]])</calculatedColumnFormula>
    </tableColumn>
    <tableColumn id="7" xr3:uid="{00000000-0010-0000-0A00-000007000000}" name="Share" dataDxfId="227" dataCellStyle="Percent">
      <calculatedColumnFormula>Table17[[#This Row],[Total]]/$F$38</calculatedColumnFormula>
    </tableColumn>
    <tableColumn id="8" xr3:uid="{00000000-0010-0000-0A00-000008000000}" name="Share 2019" dataDxfId="226" dataCellStyle="Percent">
      <calculatedColumnFormula>Table17[[#This Row],[2019]]/$B$38</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18" displayName="Table18" ref="A44:B48" totalsRowShown="0" headerRowDxfId="225" dataDxfId="224">
  <autoFilter ref="A44:B48" xr:uid="{00000000-0009-0000-0100-000012000000}"/>
  <tableColumns count="2">
    <tableColumn id="1" xr3:uid="{00000000-0010-0000-0B00-000001000000}" name="Source" dataDxfId="223"/>
    <tableColumn id="2" xr3:uid="{00000000-0010-0000-0B00-000002000000}" name="3-year Budget" dataDxfId="222"/>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C000000}" name="Table1626" displayName="Table1626" ref="A11:H17" totalsRowCount="1" headerRowDxfId="221" dataDxfId="219" totalsRowDxfId="217" headerRowBorderDxfId="220" tableBorderDxfId="218" totalsRowBorderDxfId="216">
  <autoFilter ref="A11:H16" xr:uid="{00000000-0009-0000-0100-000019000000}"/>
  <tableColumns count="8">
    <tableColumn id="1" xr3:uid="{00000000-0010-0000-0C00-000001000000}" name="Year" totalsRowLabel="USD" dataDxfId="215" totalsRowDxfId="214" dataCellStyle="Normal 2"/>
    <tableColumn id="7" xr3:uid="{00000000-0010-0000-0C00-000007000000}" name="Public allocation" totalsRowFunction="custom" dataDxfId="213" totalsRowDxfId="212" dataCellStyle="Comma">
      <totalsRowFormula>B16/2.5</totalsRowFormula>
    </tableColumn>
    <tableColumn id="8" xr3:uid="{00000000-0010-0000-0C00-000008000000}" name="GF Projected Funding" totalsRowFunction="custom" dataDxfId="211" totalsRowDxfId="210" dataCellStyle="Comma">
      <totalsRowFormula>C16/2.5</totalsRowFormula>
    </tableColumn>
    <tableColumn id="2" xr3:uid="{00000000-0010-0000-0C00-000002000000}" name="Allocation ceiling " totalsRowFunction="custom" dataDxfId="209" totalsRowDxfId="208" dataCellStyle="Comma">
      <calculatedColumnFormula>N13</calculatedColumnFormula>
      <totalsRowFormula>D16/2.5</totalsRowFormula>
    </tableColumn>
    <tableColumn id="3" xr3:uid="{00000000-0010-0000-0C00-000003000000}" name="NPS Budget" totalsRowFunction="custom" dataDxfId="207" totalsRowDxfId="206" dataCellStyle="Comma">
      <calculatedColumnFormula>E24</calculatedColumnFormula>
      <totalsRowFormula>E16/2.5</totalsRowFormula>
    </tableColumn>
    <tableColumn id="4" xr3:uid="{00000000-0010-0000-0C00-000004000000}" name="Gap (GEL)" totalsRowFunction="custom" dataDxfId="205" totalsRowDxfId="204" dataCellStyle="Comma">
      <calculatedColumnFormula>D12-#REF!</calculatedColumnFormula>
      <totalsRowFormula>F16/2.5</totalsRowFormula>
    </tableColumn>
    <tableColumn id="5" xr3:uid="{00000000-0010-0000-0C00-000005000000}" name="Gap %" dataDxfId="203" totalsRowDxfId="202" dataCellStyle="Percent">
      <calculatedColumnFormula>F12/D12</calculatedColumnFormula>
    </tableColumn>
    <tableColumn id="6" xr3:uid="{00000000-0010-0000-0C00-000006000000}" name="Growth Rate" dataDxfId="201" totalsRowDxfId="20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D000000}" name="Table41" displayName="Table41" ref="A107:D112" totalsRowShown="0" headerRowDxfId="199" dataDxfId="198">
  <autoFilter ref="A107:D112" xr:uid="{00000000-0009-0000-0100-000029000000}"/>
  <tableColumns count="4">
    <tableColumn id="1" xr3:uid="{00000000-0010-0000-0D00-000001000000}" name="Year" dataDxfId="197"/>
    <tableColumn id="2" xr3:uid="{00000000-0010-0000-0D00-000002000000}" name="Total Allocation (from BDD file) - HCV" dataDxfId="196"/>
    <tableColumn id="3" xr3:uid="{00000000-0010-0000-0D00-000003000000}" name="NPS Budget" dataDxfId="195"/>
    <tableColumn id="4" xr3:uid="{00000000-0010-0000-0D00-000004000000}" name="Gap (USD)"/>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23" displayName="Table23" ref="B4:G10" totalsRowShown="0" headerRowDxfId="194" dataDxfId="193">
  <autoFilter ref="B4:G10" xr:uid="{00000000-0009-0000-0100-000017000000}"/>
  <tableColumns count="6">
    <tableColumn id="1" xr3:uid="{00000000-0010-0000-0E00-000001000000}" name="Component" dataDxfId="192">
      <calculatedColumnFormula>B16</calculatedColumnFormula>
    </tableColumn>
    <tableColumn id="2" xr3:uid="{00000000-0010-0000-0E00-000002000000}" name="2019" dataDxfId="191" dataCellStyle="Comma"/>
    <tableColumn id="3" xr3:uid="{00000000-0010-0000-0E00-000003000000}" name="GF 2019 Acctual" dataDxfId="190" dataCellStyle="Comma"/>
    <tableColumn id="4" xr3:uid="{00000000-0010-0000-0E00-000004000000}" name="2020" dataDxfId="189" dataCellStyle="Comma"/>
    <tableColumn id="5" xr3:uid="{00000000-0010-0000-0E00-000005000000}" name="2021" dataDxfId="188" dataCellStyle="Comma"/>
    <tableColumn id="6" xr3:uid="{00000000-0010-0000-0E00-000006000000}" name="2022" dataDxfId="187" dataCellStyle="Comma"/>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6" displayName="Table26" ref="B15:G21" totalsRowShown="0" headerRowDxfId="186" dataDxfId="185">
  <autoFilter ref="B15:G21" xr:uid="{00000000-0009-0000-0100-000018000000}"/>
  <tableColumns count="6">
    <tableColumn id="1" xr3:uid="{00000000-0010-0000-0F00-000001000000}" name="Component" dataDxfId="184"/>
    <tableColumn id="2" xr3:uid="{00000000-0010-0000-0F00-000002000000}" name="2019" dataDxfId="183" dataCellStyle="Comma"/>
    <tableColumn id="3" xr3:uid="{00000000-0010-0000-0F00-000003000000}" name=" GF 2019 Acctual " dataDxfId="182" dataCellStyle="Comma"/>
    <tableColumn id="4" xr3:uid="{00000000-0010-0000-0F00-000004000000}" name="2020" dataDxfId="181" dataCellStyle="Comma"/>
    <tableColumn id="5" xr3:uid="{00000000-0010-0000-0F00-000005000000}" name="2021" dataDxfId="180" dataCellStyle="Comma"/>
    <tableColumn id="6" xr3:uid="{00000000-0010-0000-0F00-000006000000}" name="2022" dataDxfId="179" dataCellStyle="Comma"/>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K3:N8" totalsRowShown="0" headerRowDxfId="178" dataDxfId="177" dataCellStyle="Comma">
  <autoFilter ref="K3:N8" xr:uid="{00000000-0009-0000-0100-000013000000}"/>
  <tableColumns count="4">
    <tableColumn id="1" xr3:uid="{00000000-0010-0000-1000-000001000000}" name="2019" dataDxfId="176" dataCellStyle="Comma">
      <calculatedColumnFormula>'Detailed Budget'!AE89</calculatedColumnFormula>
    </tableColumn>
    <tableColumn id="2" xr3:uid="{00000000-0010-0000-1000-000002000000}" name="2020" dataDxfId="175" dataCellStyle="Comma">
      <calculatedColumnFormula>'Detailed Budget'!AF89</calculatedColumnFormula>
    </tableColumn>
    <tableColumn id="3" xr3:uid="{00000000-0010-0000-1000-000003000000}" name="2021" dataDxfId="174" dataCellStyle="Comma">
      <calculatedColumnFormula>'Detailed Budget'!AG89</calculatedColumnFormula>
    </tableColumn>
    <tableColumn id="4" xr3:uid="{00000000-0010-0000-1000-000004000000}" name="2022" dataDxfId="173" dataCellStyle="Comma">
      <calculatedColumnFormula>'Detailed Budget'!AH89</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39" displayName="Table39" ref="B68:D83" totalsRowShown="0" dataDxfId="172">
  <autoFilter ref="B68:D83" xr:uid="{00000000-0009-0000-0100-000027000000}"/>
  <tableColumns count="3">
    <tableColumn id="1" xr3:uid="{00000000-0010-0000-1100-000001000000}" name="Year" dataDxfId="171"/>
    <tableColumn id="2" xr3:uid="{00000000-0010-0000-1100-000002000000}" name="HIV program budget" dataDxfId="170"/>
    <tableColumn id="3" xr3:uid="{00000000-0010-0000-1100-000003000000}" name="% of growth" dataDxfId="169" dataCellStyle="Percent">
      <calculatedColumnFormula>(C69-C68)/C68</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1922" displayName="Table1922" ref="A6:F19" totalsRowShown="0" headerRowDxfId="168" dataDxfId="167">
  <autoFilter ref="A6:F19" xr:uid="{00000000-0009-0000-0100-000015000000}"/>
  <tableColumns count="6">
    <tableColumn id="1" xr3:uid="{00000000-0010-0000-1200-000001000000}" name="Column1" dataDxfId="166"/>
    <tableColumn id="8" xr3:uid="{00000000-0010-0000-1200-000008000000}" name="Column2" dataDxfId="165"/>
    <tableColumn id="2" xr3:uid="{00000000-0010-0000-1200-000002000000}" name="კომპონენტები" dataDxfId="164"/>
    <tableColumn id="3" xr3:uid="{00000000-0010-0000-1200-000003000000}" name="დაგეგმილი  (ცვლილებებით)*" dataDxfId="163" dataCellStyle="Comma"/>
    <tableColumn id="5" xr3:uid="{00000000-0010-0000-1200-000005000000}" name="NSP" dataDxfId="162" dataCellStyle="Comma"/>
    <tableColumn id="6" xr3:uid="{00000000-0010-0000-1200-000006000000}" name="სხვაობა გეგმასთან" dataDxfId="161" dataCellStyle="Comma"/>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1000000}" name="Table3841" displayName="Table3841" ref="A3:H60" totalsRowShown="0" headerRowDxfId="373" dataDxfId="372">
  <autoFilter ref="A3:H60" xr:uid="{00000000-0009-0000-0100-000028000000}"/>
  <tableColumns count="8">
    <tableColumn id="1" xr3:uid="{00000000-0010-0000-0100-000001000000}" name="#" dataDxfId="371">
      <calculatedColumnFormula>'Detailed Budget'!D10</calculatedColumnFormula>
    </tableColumn>
    <tableColumn id="2" xr3:uid="{00000000-0010-0000-0100-000002000000}" name="Strategic Priority/ Activity area" dataDxfId="370" totalsRowDxfId="369">
      <calculatedColumnFormula>'Detailed Budget'!E10</calculatedColumnFormula>
    </tableColumn>
    <tableColumn id="8" xr3:uid="{00000000-0010-0000-0100-000008000000}" name="სტრატეგიული პრიორიტეტი/ღონისძიება" dataDxfId="368" totalsRowDxfId="367"/>
    <tableColumn id="3" xr3:uid="{00000000-0010-0000-0100-000003000000}" name="2019" dataDxfId="366" dataCellStyle="Comma"/>
    <tableColumn id="4" xr3:uid="{00000000-0010-0000-0100-000004000000}" name="2020" dataDxfId="365" dataCellStyle="Comma"/>
    <tableColumn id="5" xr3:uid="{00000000-0010-0000-0100-000005000000}" name="2021" dataDxfId="364" dataCellStyle="Comma"/>
    <tableColumn id="6" xr3:uid="{00000000-0010-0000-0100-000006000000}" name="2022" dataDxfId="363" dataCellStyle="Comma"/>
    <tableColumn id="7" xr3:uid="{00000000-0010-0000-0100-000007000000}" name="Total" dataDxfId="362" dataCellStyle="Comma"/>
  </tableColumns>
  <tableStyleInfo name="TableStyleLight9" showFirstColumn="0" showLastColumn="0" showRowStripes="1" showColumnStripes="1"/>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Table28" displayName="Table28" ref="A11:E16" totalsRowShown="0" headerRowDxfId="160" dataDxfId="159">
  <autoFilter ref="A11:E16" xr:uid="{00000000-0009-0000-0100-00001B000000}"/>
  <tableColumns count="5">
    <tableColumn id="1" xr3:uid="{00000000-0010-0000-1300-000001000000}" name="Component" dataDxfId="158">
      <calculatedColumnFormula>'Detailed Budget'!AI79</calculatedColumnFormula>
    </tableColumn>
    <tableColumn id="2" xr3:uid="{00000000-0010-0000-1300-000002000000}" name="Total" dataDxfId="157" dataCellStyle="Comma">
      <calculatedColumnFormula>'Detailed Budget'!AE79</calculatedColumnFormula>
    </tableColumn>
    <tableColumn id="3" xr3:uid="{00000000-0010-0000-1300-000003000000}" name="State" dataDxfId="156" dataCellStyle="Comma">
      <calculatedColumnFormula>'Detailed Budget'!AF79</calculatedColumnFormula>
    </tableColumn>
    <tableColumn id="4" xr3:uid="{00000000-0010-0000-1300-000004000000}" name="GF" dataDxfId="155" dataCellStyle="Comma">
      <calculatedColumnFormula>'Detailed Budget'!AG79</calculatedColumnFormula>
    </tableColumn>
    <tableColumn id="5" xr3:uid="{00000000-0010-0000-1300-000005000000}" name="Undefined" dataDxfId="154" dataCellStyle="Comma">
      <calculatedColumnFormula>'Detailed Budget'!AH79</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Table29" displayName="Table29" ref="A55:B62" totalsRowShown="0" headerRowDxfId="153">
  <autoFilter ref="A55:B62" xr:uid="{00000000-0009-0000-0100-00001C000000}"/>
  <tableColumns count="2">
    <tableColumn id="1" xr3:uid="{00000000-0010-0000-1400-000001000000}" name="Year" dataDxfId="152"/>
    <tableColumn id="2" xr3:uid="{00000000-0010-0000-1400-000002000000}" name="NSP $ (esst.)" dataCellStyle="Comma"/>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le30" displayName="Table30" ref="F54:J58" totalsRowShown="0" headerRowDxfId="151" dataDxfId="150">
  <autoFilter ref="F54:J58" xr:uid="{00000000-0009-0000-0100-00001D000000}"/>
  <tableColumns count="5">
    <tableColumn id="1" xr3:uid="{00000000-0010-0000-1500-000001000000}" name="Source" dataDxfId="149">
      <calculatedColumnFormula>'Public Budget'!B20</calculatedColumnFormula>
    </tableColumn>
    <tableColumn id="2" xr3:uid="{00000000-0010-0000-1500-000002000000}" name="2019" dataDxfId="148">
      <calculatedColumnFormula>'Public Budget'!C20</calculatedColumnFormula>
    </tableColumn>
    <tableColumn id="3" xr3:uid="{00000000-0010-0000-1500-000003000000}" name="2020" dataDxfId="147">
      <calculatedColumnFormula>'Public Budget'!D20</calculatedColumnFormula>
    </tableColumn>
    <tableColumn id="4" xr3:uid="{00000000-0010-0000-1500-000004000000}" name="2021" dataDxfId="146">
      <calculatedColumnFormula>'Public Budget'!E20</calculatedColumnFormula>
    </tableColumn>
    <tableColumn id="5" xr3:uid="{00000000-0010-0000-1500-000005000000}" name="2022" dataDxfId="145">
      <calculatedColumnFormula>'Public Budget'!F20</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6000000}" name="Table32" displayName="Table32" ref="A97:E102" totalsRowShown="0" headerRowDxfId="144" dataDxfId="143">
  <autoFilter ref="A97:E102" xr:uid="{00000000-0009-0000-0100-00001F000000}"/>
  <tableColumns count="5">
    <tableColumn id="1" xr3:uid="{00000000-0010-0000-1600-000001000000}" name="Component" dataDxfId="142">
      <calculatedColumnFormula>'Detailed Budget'!AJ133</calculatedColumnFormula>
    </tableColumn>
    <tableColumn id="2" xr3:uid="{00000000-0010-0000-1600-000002000000}" name="2019" dataDxfId="141" dataCellStyle="Comma">
      <calculatedColumnFormula>'Detailed Budget'!AE133</calculatedColumnFormula>
    </tableColumn>
    <tableColumn id="3" xr3:uid="{00000000-0010-0000-1600-000003000000}" name="2020" dataDxfId="140" dataCellStyle="Comma">
      <calculatedColumnFormula>'Detailed Budget'!AF133</calculatedColumnFormula>
    </tableColumn>
    <tableColumn id="4" xr3:uid="{00000000-0010-0000-1600-000004000000}" name="2021" dataDxfId="139" dataCellStyle="Comma">
      <calculatedColumnFormula>'Detailed Budget'!AG133</calculatedColumnFormula>
    </tableColumn>
    <tableColumn id="5" xr3:uid="{00000000-0010-0000-1600-000005000000}" name="2022" dataDxfId="138" dataCellStyle="Comma">
      <calculatedColumnFormula>'Detailed Budget'!AH133</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7000000}" name="Table33" displayName="Table33" ref="A107:E112" totalsRowShown="0" headerRowDxfId="137" dataDxfId="136">
  <autoFilter ref="A107:E112" xr:uid="{00000000-0009-0000-0100-000020000000}"/>
  <tableColumns count="5">
    <tableColumn id="1" xr3:uid="{00000000-0010-0000-1700-000001000000}" name="Component" dataDxfId="135">
      <calculatedColumnFormula>'Detailed Budget'!AJ89</calculatedColumnFormula>
    </tableColumn>
    <tableColumn id="2" xr3:uid="{00000000-0010-0000-1700-000002000000}" name="2019" dataDxfId="134" dataCellStyle="Comma">
      <calculatedColumnFormula>'Detailed Budget'!AE89</calculatedColumnFormula>
    </tableColumn>
    <tableColumn id="3" xr3:uid="{00000000-0010-0000-1700-000003000000}" name="2020" dataDxfId="133" dataCellStyle="Comma">
      <calculatedColumnFormula>'Detailed Budget'!AF89</calculatedColumnFormula>
    </tableColumn>
    <tableColumn id="4" xr3:uid="{00000000-0010-0000-1700-000004000000}" name="2021" dataDxfId="132" dataCellStyle="Comma">
      <calculatedColumnFormula>'Detailed Budget'!AG89</calculatedColumnFormula>
    </tableColumn>
    <tableColumn id="5" xr3:uid="{00000000-0010-0000-1700-000005000000}" name="2022" dataDxfId="131" dataCellStyle="Comma">
      <calculatedColumnFormula>'Detailed Budget'!AH89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Table34" displayName="Table34" ref="A116:E122" totalsRowShown="0" headerRowDxfId="130" dataDxfId="129">
  <autoFilter ref="A116:E122" xr:uid="{00000000-0009-0000-0100-000021000000}"/>
  <tableColumns count="5">
    <tableColumn id="1" xr3:uid="{00000000-0010-0000-1800-000001000000}" name="Component" dataDxfId="128">
      <calculatedColumnFormula>'Detailed Budget'!AJ100</calculatedColumnFormula>
    </tableColumn>
    <tableColumn id="2" xr3:uid="{00000000-0010-0000-1800-000002000000}" name="2019" dataDxfId="127" dataCellStyle="Comma">
      <calculatedColumnFormula>'Detailed Budget'!AE100</calculatedColumnFormula>
    </tableColumn>
    <tableColumn id="3" xr3:uid="{00000000-0010-0000-1800-000003000000}" name="2020" dataDxfId="126" dataCellStyle="Comma">
      <calculatedColumnFormula>'Detailed Budget'!AF100</calculatedColumnFormula>
    </tableColumn>
    <tableColumn id="4" xr3:uid="{00000000-0010-0000-1800-000004000000}" name="2021" dataDxfId="125" dataCellStyle="Comma">
      <calculatedColumnFormula>'Detailed Budget'!AG100</calculatedColumnFormula>
    </tableColumn>
    <tableColumn id="5" xr3:uid="{00000000-0010-0000-1800-000005000000}" name="2022" dataDxfId="124" dataCellStyle="Comma">
      <calculatedColumnFormula>'Detailed Budget'!AH100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9000000}" name="Table35" displayName="Table35" ref="A125:E130" totalsRowShown="0" headerRowDxfId="123" dataDxfId="122">
  <autoFilter ref="A125:E130" xr:uid="{00000000-0009-0000-0100-000022000000}"/>
  <tableColumns count="5">
    <tableColumn id="1" xr3:uid="{00000000-0010-0000-1900-000001000000}" name="0" dataDxfId="121">
      <calculatedColumnFormula>'Detailed Budget'!AJ123</calculatedColumnFormula>
    </tableColumn>
    <tableColumn id="2" xr3:uid="{00000000-0010-0000-1900-000002000000}" name="2019" dataDxfId="120" dataCellStyle="Comma">
      <calculatedColumnFormula>'Detailed Budget'!AE123</calculatedColumnFormula>
    </tableColumn>
    <tableColumn id="3" xr3:uid="{00000000-0010-0000-1900-000003000000}" name="2020" dataDxfId="119" dataCellStyle="Comma">
      <calculatedColumnFormula>'Detailed Budget'!AF123</calculatedColumnFormula>
    </tableColumn>
    <tableColumn id="4" xr3:uid="{00000000-0010-0000-1900-000004000000}" name="2021" dataDxfId="118" dataCellStyle="Comma">
      <calculatedColumnFormula>'Detailed Budget'!AG123</calculatedColumnFormula>
    </tableColumn>
    <tableColumn id="5" xr3:uid="{00000000-0010-0000-1900-000005000000}" name="2022" dataDxfId="117" dataCellStyle="Comma">
      <calculatedColumnFormula>'Detailed Budget'!AH123</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A000000}" name="Table20" displayName="Table20" ref="N11:R16" totalsRowShown="0" headerRowDxfId="116" dataDxfId="115" dataCellStyle="Comma">
  <autoFilter ref="N11:R16" xr:uid="{00000000-0009-0000-0100-000014000000}"/>
  <tableColumns count="5">
    <tableColumn id="1" xr3:uid="{00000000-0010-0000-1A00-000001000000}" name="Component" dataDxfId="114">
      <calculatedColumnFormula>Table28[[#This Row],[Component]]</calculatedColumnFormula>
    </tableColumn>
    <tableColumn id="2" xr3:uid="{00000000-0010-0000-1A00-000002000000}" name="Total" dataDxfId="113" dataCellStyle="Comma">
      <calculatedColumnFormula>(Table28[[#This Row],[Total]])/2.5</calculatedColumnFormula>
    </tableColumn>
    <tableColumn id="3" xr3:uid="{00000000-0010-0000-1A00-000003000000}" name="State" dataDxfId="112" dataCellStyle="Comma">
      <calculatedColumnFormula>(Table28[[#This Row],[State]])/2.5</calculatedColumnFormula>
    </tableColumn>
    <tableColumn id="4" xr3:uid="{00000000-0010-0000-1A00-000004000000}" name="GF" dataDxfId="111" dataCellStyle="Comma">
      <calculatedColumnFormula>(Table28[[#This Row],[GF]])/2.5</calculatedColumnFormula>
    </tableColumn>
    <tableColumn id="5" xr3:uid="{00000000-0010-0000-1A00-000005000000}" name="Total2" dataDxfId="110" dataCellStyle="Comma">
      <calculatedColumnFormula>(Table28[[#This Row],[Undefined]])/2.5</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B000000}" name="Table47" displayName="Table47" ref="K33:P42" totalsRowCount="1" headerRowDxfId="109">
  <autoFilter ref="K33:P41" xr:uid="{00000000-0009-0000-0100-00002F000000}"/>
  <tableColumns count="6">
    <tableColumn id="1" xr3:uid="{00000000-0010-0000-1B00-000001000000}" name="Category"/>
    <tableColumn id="6" xr3:uid="{00000000-0010-0000-1B00-000006000000}" name="Base/Unit cost"/>
    <tableColumn id="2" xr3:uid="{00000000-0010-0000-1B00-000002000000}" name="2019" totalsRowFunction="custom" totalsRowDxfId="108">
      <totalsRowFormula>M41-E37</totalsRowFormula>
    </tableColumn>
    <tableColumn id="3" xr3:uid="{00000000-0010-0000-1B00-000003000000}" name="2020" totalsRowFunction="custom" totalsRowDxfId="107">
      <totalsRowFormula>N41-F37</totalsRowFormula>
    </tableColumn>
    <tableColumn id="4" xr3:uid="{00000000-0010-0000-1B00-000004000000}" name="2021" totalsRowFunction="custom" totalsRowDxfId="106">
      <totalsRowFormula>O41-G37</totalsRowFormula>
    </tableColumn>
    <tableColumn id="5" xr3:uid="{00000000-0010-0000-1B00-000005000000}" name="2022" totalsRowFunction="custom" totalsRowDxfId="105">
      <totalsRowFormula>P41-H37</totalsRow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e148" displayName="Table148" ref="A7:E11" totalsRowShown="0" headerRowDxfId="104">
  <autoFilter ref="A7:E11" xr:uid="{00000000-0009-0000-0100-000007000000}"/>
  <tableColumns count="5">
    <tableColumn id="1" xr3:uid="{00000000-0010-0000-1C00-000001000000}" name="Summary (GEL)" dataDxfId="103"/>
    <tableColumn id="2" xr3:uid="{00000000-0010-0000-1C00-000002000000}" name="2019" dataCellStyle="Comma">
      <calculatedColumnFormula>E47</calculatedColumnFormula>
    </tableColumn>
    <tableColumn id="3" xr3:uid="{00000000-0010-0000-1C00-000003000000}" name="2020" dataDxfId="102" dataCellStyle="Comma">
      <calculatedColumnFormula>E47</calculatedColumnFormula>
    </tableColumn>
    <tableColumn id="4" xr3:uid="{00000000-0010-0000-1C00-000004000000}" name="2021" dataDxfId="101" dataCellStyle="Comma">
      <calculatedColumnFormula>E47</calculatedColumnFormula>
    </tableColumn>
    <tableColumn id="5" xr3:uid="{00000000-0010-0000-1C00-000005000000}" name="2022" dataDxfId="100" dataCellStyle="Comma">
      <calculatedColumnFormula>E47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2000000}" name="Table38" displayName="Table38" ref="A3:G60" totalsRowShown="0" headerRowDxfId="361" dataDxfId="360">
  <autoFilter ref="A3:G60" xr:uid="{00000000-0009-0000-0100-000026000000}"/>
  <tableColumns count="7">
    <tableColumn id="1" xr3:uid="{00000000-0010-0000-0200-000001000000}" name="#" dataDxfId="359">
      <calculatedColumnFormula>'Detailed Budget'!D10</calculatedColumnFormula>
    </tableColumn>
    <tableColumn id="2" xr3:uid="{00000000-0010-0000-0200-000002000000}" name="Strategic Priority/ Activity area" dataDxfId="358" totalsRowDxfId="357">
      <calculatedColumnFormula>'Detailed Budget'!E10</calculatedColumnFormula>
    </tableColumn>
    <tableColumn id="3" xr3:uid="{00000000-0010-0000-0200-000003000000}" name="2019" dataDxfId="356" dataCellStyle="Comma">
      <calculatedColumnFormula>'Detailed Budget'!N10</calculatedColumnFormula>
    </tableColumn>
    <tableColumn id="4" xr3:uid="{00000000-0010-0000-0200-000004000000}" name="2020" dataDxfId="355" dataCellStyle="Comma">
      <calculatedColumnFormula>'Detailed Budget'!S10</calculatedColumnFormula>
    </tableColumn>
    <tableColumn id="5" xr3:uid="{00000000-0010-0000-0200-000005000000}" name="2021" dataDxfId="354" dataCellStyle="Comma">
      <calculatedColumnFormula>'Detailed Budget'!W10</calculatedColumnFormula>
    </tableColumn>
    <tableColumn id="6" xr3:uid="{00000000-0010-0000-0200-000006000000}" name="2022" dataDxfId="353" dataCellStyle="Comma">
      <calculatedColumnFormula>'Detailed Budget'!AA10</calculatedColumnFormula>
    </tableColumn>
    <tableColumn id="7" xr3:uid="{00000000-0010-0000-0200-000007000000}" name="Total" dataDxfId="352" dataCellStyle="Comma">
      <calculatedColumnFormula>'Detailed Budget'!AE10</calculatedColumnFormula>
    </tableColumn>
  </tableColumns>
  <tableStyleInfo name="TableStyleLight9" showFirstColumn="0" showLastColumn="0" showRowStripes="1" showColumnStripes="1"/>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259" displayName="Table259" ref="A16:E21" totalsRowCount="1" headerRowDxfId="99" dataDxfId="98" dataCellStyle="Comma">
  <autoFilter ref="A16:E20" xr:uid="{00000000-0009-0000-0100-000008000000}"/>
  <tableColumns count="5">
    <tableColumn id="1" xr3:uid="{00000000-0010-0000-1D00-000001000000}" name="Old Budget" dataDxfId="97" totalsRowDxfId="96"/>
    <tableColumn id="2" xr3:uid="{00000000-0010-0000-1D00-000002000000}" name="2019" totalsRowFunction="custom" dataDxfId="95" totalsRowDxfId="94" dataCellStyle="Comma">
      <totalsRowFormula>B20-B11</totalsRowFormula>
    </tableColumn>
    <tableColumn id="3" xr3:uid="{00000000-0010-0000-1D00-000003000000}" name="2020" totalsRowFunction="custom" dataDxfId="93" totalsRowDxfId="92" dataCellStyle="Comma">
      <totalsRowFormula>C20-C11</totalsRowFormula>
    </tableColumn>
    <tableColumn id="4" xr3:uid="{00000000-0010-0000-1D00-000004000000}" name="2021" totalsRowFunction="custom" dataDxfId="91" totalsRowDxfId="90" dataCellStyle="Comma">
      <totalsRowFormula>D20-D11</totalsRowFormula>
    </tableColumn>
    <tableColumn id="5" xr3:uid="{00000000-0010-0000-1D00-000005000000}" name="2022" totalsRowFunction="custom" dataDxfId="89" totalsRowDxfId="88" dataCellStyle="Comma">
      <totalsRowFormula>E20-E11</totalsRow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E000000}" name="Table1" displayName="Table1" ref="B7:F13" totalsRowShown="0" headerRowDxfId="87" dataDxfId="86">
  <autoFilter ref="B7:F13" xr:uid="{00000000-0009-0000-0100-000001000000}"/>
  <tableColumns count="5">
    <tableColumn id="1" xr3:uid="{00000000-0010-0000-1E00-000001000000}" name="Summary" dataDxfId="85"/>
    <tableColumn id="2" xr3:uid="{00000000-0010-0000-1E00-000002000000}" name="2019" dataDxfId="84"/>
    <tableColumn id="3" xr3:uid="{00000000-0010-0000-1E00-000003000000}" name="2020" dataDxfId="83"/>
    <tableColumn id="4" xr3:uid="{00000000-0010-0000-1E00-000004000000}" name="2021" dataDxfId="82"/>
    <tableColumn id="5" xr3:uid="{00000000-0010-0000-1E00-000005000000}" name="2022" dataDxfId="81"/>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F000000}" name="Table2" displayName="Table2" ref="B15:F21" totalsRowShown="0" headerRowDxfId="80" dataDxfId="79">
  <autoFilter ref="B15:F21" xr:uid="{00000000-0009-0000-0100-000002000000}"/>
  <tableColumns count="5">
    <tableColumn id="1" xr3:uid="{00000000-0010-0000-1F00-000001000000}" name="Modified Budget" dataDxfId="78"/>
    <tableColumn id="2" xr3:uid="{00000000-0010-0000-1F00-000002000000}" name="2019" dataDxfId="77" dataCellStyle="Comma"/>
    <tableColumn id="3" xr3:uid="{00000000-0010-0000-1F00-000003000000}" name="2020" dataDxfId="76" dataCellStyle="Comma"/>
    <tableColumn id="4" xr3:uid="{00000000-0010-0000-1F00-000004000000}" name="2021" dataDxfId="75" dataCellStyle="Comma"/>
    <tableColumn id="5" xr3:uid="{00000000-0010-0000-1F00-000005000000}" name="2022" dataDxfId="74" dataCellStyle="Comma"/>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Table22" displayName="Table22" ref="A17:E19" totalsRowShown="0">
  <autoFilter ref="A17:E19" xr:uid="{00000000-0009-0000-0100-000016000000}"/>
  <tableColumns count="5">
    <tableColumn id="1" xr3:uid="{00000000-0010-0000-2000-000001000000}" name="Column1" dataDxfId="73"/>
    <tableColumn id="2" xr3:uid="{00000000-0010-0000-2000-000002000000}" name="2019" dataCellStyle="Comma">
      <calculatedColumnFormula>D5*2.5</calculatedColumnFormula>
    </tableColumn>
    <tableColumn id="3" xr3:uid="{00000000-0010-0000-2000-000003000000}" name="2020" dataCellStyle="Comma">
      <calculatedColumnFormula>F5*2.5</calculatedColumnFormula>
    </tableColumn>
    <tableColumn id="4" xr3:uid="{00000000-0010-0000-2000-000004000000}" name="2021" dataCellStyle="Comma">
      <calculatedColumnFormula>H5*2.5</calculatedColumnFormula>
    </tableColumn>
    <tableColumn id="5" xr3:uid="{00000000-0010-0000-2000-000005000000}" name="2022" dataCellStyle="Comma">
      <calculatedColumnFormula>J5*2.5</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1000000}" name="Harm_Reduction" displayName="Harm_Reduction" ref="M8:P12" totalsRowShown="0">
  <autoFilter ref="M8:P12" xr:uid="{00000000-0009-0000-0100-00001A000000}"/>
  <tableColumns count="4">
    <tableColumn id="1" xr3:uid="{00000000-0010-0000-2100-000001000000}" name="Year"/>
    <tableColumn id="2" xr3:uid="{00000000-0010-0000-2100-000002000000}" name="Services" dataDxfId="72"/>
    <tableColumn id="3" xr3:uid="{00000000-0010-0000-2100-000003000000}" name="Comodities" dataDxfId="71"/>
    <tableColumn id="4" xr3:uid="{00000000-0010-0000-2100-000004000000}" name="Total" dataDxfId="70">
      <calculatedColumnFormula>SUM(Harm_Reduction[[#This Row],[Services]:[Comodities]])</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2000000}" name="Table42" displayName="Table42" ref="A8:D13" totalsRowShown="0">
  <autoFilter ref="A8:D13" xr:uid="{00000000-0009-0000-0100-00002A000000}"/>
  <tableColumns count="4">
    <tableColumn id="1" xr3:uid="{00000000-0010-0000-2200-000001000000}" name="Year"/>
    <tableColumn id="2" xr3:uid="{00000000-0010-0000-2200-000002000000}" name="Services" dataDxfId="69"/>
    <tableColumn id="3" xr3:uid="{00000000-0010-0000-2200-000003000000}" name="Comodities" dataDxfId="68"/>
    <tableColumn id="4" xr3:uid="{00000000-0010-0000-2200-000004000000}" name="Total" dataDxfId="67"/>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OST" displayName="OST" ref="A2:G8" totalsRowShown="0" headerRowDxfId="66" dataDxfId="65" tableBorderDxfId="64" headerRowCellStyle="Heading 1" dataCellStyle="Comma 21">
  <autoFilter ref="A2:G8" xr:uid="{00000000-0009-0000-0100-000024000000}"/>
  <tableColumns count="7">
    <tableColumn id="1" xr3:uid="{00000000-0010-0000-2300-000001000000}" name="N" dataDxfId="63" dataCellStyle="Normal 40"/>
    <tableColumn id="2" xr3:uid="{00000000-0010-0000-2300-000002000000}" name="Component" dataDxfId="62" dataCellStyle="Normal 40"/>
    <tableColumn id="3" xr3:uid="{00000000-0010-0000-2300-000003000000}" name="2018" dataDxfId="61" dataCellStyle="Comma 21"/>
    <tableColumn id="4" xr3:uid="{00000000-0010-0000-2300-000004000000}" name="2019" dataDxfId="60" dataCellStyle="Comma 21"/>
    <tableColumn id="5" xr3:uid="{00000000-0010-0000-2300-000005000000}" name="2020" dataDxfId="59" dataCellStyle="Comma 21"/>
    <tableColumn id="6" xr3:uid="{00000000-0010-0000-2300-000006000000}" name="2021" dataDxfId="58" dataCellStyle="Comma 21"/>
    <tableColumn id="7" xr3:uid="{00000000-0010-0000-2300-000007000000}" name="2022" dataDxfId="57" dataCellStyle="Comma 21"/>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4000000}" name="Table11" displayName="Table11" ref="A34:K43" totalsRowShown="0" headerRowDxfId="56" dataDxfId="55" dataCellStyle="Comma">
  <autoFilter ref="A34:K43" xr:uid="{00000000-0009-0000-0100-000023000000}"/>
  <tableColumns count="11">
    <tableColumn id="1" xr3:uid="{00000000-0010-0000-2400-000001000000}" name="Category"/>
    <tableColumn id="2" xr3:uid="{00000000-0010-0000-2400-000002000000}" name="Unit Type"/>
    <tableColumn id="3" xr3:uid="{00000000-0010-0000-2400-000003000000}" name="Unit cost" dataDxfId="54" dataCellStyle="Percent"/>
    <tableColumn id="4" xr3:uid="{00000000-0010-0000-2400-000004000000}" name="N of units (annual, Y1)"/>
    <tableColumn id="5" xr3:uid="{00000000-0010-0000-2400-000005000000}" name="Total (Y1)" dataDxfId="53" dataCellStyle="Comma"/>
    <tableColumn id="6" xr3:uid="{00000000-0010-0000-2400-000006000000}" name="N of units (annual, Y2)"/>
    <tableColumn id="7" xr3:uid="{00000000-0010-0000-2400-000007000000}" name="Total (Y2)" dataDxfId="52" dataCellStyle="Comma"/>
    <tableColumn id="8" xr3:uid="{00000000-0010-0000-2400-000008000000}" name="N of units (annual, Y3)"/>
    <tableColumn id="9" xr3:uid="{00000000-0010-0000-2400-000009000000}" name="Total (Y3)" dataDxfId="51" dataCellStyle="Comma"/>
    <tableColumn id="10" xr3:uid="{00000000-0010-0000-2400-00000A000000}" name="N of units (annual, Y4)"/>
    <tableColumn id="11" xr3:uid="{00000000-0010-0000-2400-00000B000000}" name="Total (Y4)" dataDxfId="50" dataCellStyle="Comma"/>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5000000}" name="Table31" displayName="Table31" ref="A4:D8" totalsRowShown="0" dataDxfId="49" dataCellStyle="Normal 41">
  <autoFilter ref="A4:D8" xr:uid="{00000000-0009-0000-0100-00001E000000}"/>
  <tableColumns count="4">
    <tableColumn id="1" xr3:uid="{00000000-0010-0000-2500-000001000000}" name="Year" dataDxfId="48" dataCellStyle="Normal 41"/>
    <tableColumn id="2" xr3:uid="{00000000-0010-0000-2500-000002000000}" name="Budget" dataDxfId="47" dataCellStyle="Normal 41"/>
    <tableColumn id="3" xr3:uid="{00000000-0010-0000-2500-000003000000}" name="Average" dataDxfId="46" dataCellStyle="Normal 41"/>
    <tableColumn id="4" xr3:uid="{00000000-0010-0000-2500-000004000000}" name="Round" dataDxfId="45" dataCellStyle="Normal 41"/>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6000000}" name="Table37" displayName="Table37" ref="A13:E18" totalsRowShown="0" headerRowDxfId="44" headerRowCellStyle="Normal 41">
  <autoFilter ref="A13:E18" xr:uid="{00000000-0009-0000-0100-000025000000}"/>
  <tableColumns count="5">
    <tableColumn id="1" xr3:uid="{00000000-0010-0000-2600-000001000000}" name="Column1" dataDxfId="43" dataCellStyle="Normal 41"/>
    <tableColumn id="2" xr3:uid="{00000000-0010-0000-2600-000002000000}" name="Demoninator Population*"/>
    <tableColumn id="3" xr3:uid="{00000000-0010-0000-2600-000003000000}" name="Esstimated % who will opt in for Self testing**" dataDxfId="42" dataCellStyle="Percent 6"/>
    <tableColumn id="4" xr3:uid="{00000000-0010-0000-2600-000004000000}" name="Target Population" dataDxfId="41" dataCellStyle="Normal 41"/>
    <tableColumn id="5" xr3:uid="{00000000-0010-0000-2600-000005000000}" name="Notes:" dataDxfId="40" dataCellStyle="Normal 41"/>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3000000}" name="GARP_18_22" displayName="GARP_18_22" ref="A3:Q46" totalsRowShown="0" headerRowDxfId="351" dataDxfId="350" headerRowCellStyle="Heading 1" dataCellStyle="Comma">
  <autoFilter ref="A3:Q46" xr:uid="{00000000-0009-0000-0100-00002B000000}"/>
  <tableColumns count="17">
    <tableColumn id="1" xr3:uid="{00000000-0010-0000-0300-000001000000}" name="#" dataDxfId="349" dataCellStyle="Comma"/>
    <tableColumn id="2" xr3:uid="{00000000-0010-0000-0300-000002000000}" name="Estimated HIV Expenditures" dataDxfId="348" dataCellStyle="Comma"/>
    <tableColumn id="4" xr3:uid="{00000000-0010-0000-0300-000004000000}" name="2016" dataDxfId="347" dataCellStyle="Comma"/>
    <tableColumn id="5" xr3:uid="{00000000-0010-0000-0300-000005000000}" name="Column1" dataDxfId="346" dataCellStyle="Comma"/>
    <tableColumn id="3" xr3:uid="{00000000-0010-0000-0300-000003000000}" name="2017" dataDxfId="345" dataCellStyle="Comma"/>
    <tableColumn id="17" xr3:uid="{00000000-0010-0000-0300-000011000000}" name="Column8" dataDxfId="344"/>
    <tableColumn id="9" xr3:uid="{00000000-0010-0000-0300-000009000000}" name="2018" dataDxfId="343" dataCellStyle="Comma"/>
    <tableColumn id="6" xr3:uid="{00000000-0010-0000-0300-000006000000}" name="Column2" dataDxfId="342" dataCellStyle="Comma"/>
    <tableColumn id="10" xr3:uid="{00000000-0010-0000-0300-00000A000000}" name="2019" dataDxfId="341" dataCellStyle="Comma"/>
    <tableColumn id="7" xr3:uid="{00000000-0010-0000-0300-000007000000}" name="Column6" dataDxfId="340" dataCellStyle="Comma"/>
    <tableColumn id="11" xr3:uid="{00000000-0010-0000-0300-00000B000000}" name="2020" dataDxfId="339" dataCellStyle="Comma"/>
    <tableColumn id="8" xr3:uid="{00000000-0010-0000-0300-000008000000}" name="Column7" dataDxfId="338"/>
    <tableColumn id="12" xr3:uid="{00000000-0010-0000-0300-00000C000000}" name="2021" dataDxfId="337" dataCellStyle="Comma"/>
    <tableColumn id="16" xr3:uid="{00000000-0010-0000-0300-000010000000}" name="Column5" dataDxfId="336" dataCellStyle="Comma"/>
    <tableColumn id="13" xr3:uid="{00000000-0010-0000-0300-00000D000000}" name="2022" dataDxfId="335" dataCellStyle="Comma"/>
    <tableColumn id="14" xr3:uid="{00000000-0010-0000-0300-00000E000000}" name="Column4" dataDxfId="334"/>
    <tableColumn id="15" xr3:uid="{00000000-0010-0000-0300-00000F000000}" name="Column3" dataDxfId="33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7000000}" name="Table14" displayName="Table14" ref="B7:F8" totalsRowShown="0" headerRowDxfId="39">
  <autoFilter ref="B7:F8" xr:uid="{00000000-0009-0000-0100-000003000000}"/>
  <tableColumns count="5">
    <tableColumn id="1" xr3:uid="{00000000-0010-0000-2700-000001000000}" name="Summary" dataDxfId="38"/>
    <tableColumn id="2" xr3:uid="{00000000-0010-0000-2700-000002000000}" name="2019">
      <calculatedColumnFormula>E39</calculatedColumnFormula>
    </tableColumn>
    <tableColumn id="3" xr3:uid="{00000000-0010-0000-2700-000003000000}" name="2020" dataDxfId="37">
      <calculatedColumnFormula>E39</calculatedColumnFormula>
    </tableColumn>
    <tableColumn id="4" xr3:uid="{00000000-0010-0000-2700-000004000000}" name="2021" dataDxfId="36">
      <calculatedColumnFormula>E39</calculatedColumnFormula>
    </tableColumn>
    <tableColumn id="5" xr3:uid="{00000000-0010-0000-2700-000005000000}" name="2022" dataDxfId="35">
      <calculatedColumnFormula>E39</calculatedColumnFormula>
    </tableColumn>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8000000}" name="Table25" displayName="Table25" ref="B11:F12" totalsRowShown="0" headerRowDxfId="34" dataDxfId="33">
  <autoFilter ref="B11:F12" xr:uid="{00000000-0009-0000-0100-000004000000}"/>
  <tableColumns count="5">
    <tableColumn id="1" xr3:uid="{00000000-0010-0000-2800-000001000000}" name="Modified Budget" dataDxfId="32"/>
    <tableColumn id="2" xr3:uid="{00000000-0010-0000-2800-000002000000}" name="2019" dataDxfId="31">
      <calculatedColumnFormula>G27+G36</calculatedColumnFormula>
    </tableColumn>
    <tableColumn id="3" xr3:uid="{00000000-0010-0000-2800-000003000000}" name="2020" dataDxfId="30">
      <calculatedColumnFormula>G27+G36</calculatedColumnFormula>
    </tableColumn>
    <tableColumn id="4" xr3:uid="{00000000-0010-0000-2800-000004000000}" name="2021" dataDxfId="29">
      <calculatedColumnFormula>G27+G36</calculatedColumnFormula>
    </tableColumn>
    <tableColumn id="5" xr3:uid="{00000000-0010-0000-2800-000005000000}" name="2022" dataDxfId="28">
      <calculatedColumnFormula>G27+G36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9000000}" name="Table1410" displayName="Table1410" ref="A15:C19" totalsRowShown="0" tableBorderDxfId="27">
  <autoFilter ref="A15:C19" xr:uid="{00000000-0009-0000-0100-000009000000}"/>
  <tableColumns count="3">
    <tableColumn id="1" xr3:uid="{00000000-0010-0000-2900-000001000000}" name="KAP"/>
    <tableColumn id="2" xr3:uid="{00000000-0010-0000-2900-000002000000}" name="No Reached by testing*"/>
    <tableColumn id="3" xr3:uid="{00000000-0010-0000-2900-000003000000}" name="No estimated (0.5%)"/>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A000000}" name="Table2511" displayName="Table2511" ref="E15:G20" totalsRowShown="0">
  <autoFilter ref="E15:G20" xr:uid="{00000000-0009-0000-0100-00000A000000}"/>
  <tableColumns count="3">
    <tableColumn id="1" xr3:uid="{00000000-0010-0000-2A00-000001000000}" name="Year"/>
    <tableColumn id="2" xr3:uid="{00000000-0010-0000-2A00-000002000000}" name="Uptake rate (% total eligible population among KAPs)" dataDxfId="26"/>
    <tableColumn id="3" xr3:uid="{00000000-0010-0000-2A00-000003000000}" name="N of cases" dataDxfId="25"/>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B000000}" name="Table24" displayName="Table24" ref="A33:B37" totalsRowShown="0">
  <autoFilter ref="A33:B37" xr:uid="{00000000-0009-0000-0100-00000B000000}"/>
  <tableColumns count="2">
    <tableColumn id="1" xr3:uid="{00000000-0010-0000-2B00-000001000000}" name="Year"/>
    <tableColumn id="3" xr3:uid="{00000000-0010-0000-2B00-000003000000}" name="N of cases" dataDxfId="24">
      <calculatedColumnFormula>G16+$B$24+$B$27+$B$30</calculatedColumnFormula>
    </tableColum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C000000}" name="Table245" displayName="Table245" ref="E49:G53" totalsRowShown="0">
  <autoFilter ref="E49:G53" xr:uid="{00000000-0009-0000-0100-00000C000000}"/>
  <tableColumns count="3">
    <tableColumn id="1" xr3:uid="{00000000-0010-0000-2C00-000001000000}" name="Year"/>
    <tableColumn id="3" xr3:uid="{00000000-0010-0000-2C00-000003000000}" name="N of cases" dataDxfId="23">
      <calculatedColumnFormula>B34</calculatedColumnFormula>
    </tableColumn>
    <tableColumn id="7" xr3:uid="{00000000-0010-0000-2C00-000007000000}" name="Cost of drugs" dataCellStyle="Comma">
      <calculatedColumnFormula>$H$48*Table245[[#This Row],[N of cases]]</calculatedColumnFormula>
    </tableColum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D000000}" name="Table10" displayName="Table10" ref="E45:H48" totalsRowShown="0">
  <autoFilter ref="E45:H48" xr:uid="{00000000-0009-0000-0100-00000D000000}"/>
  <tableColumns count="4">
    <tableColumn id="1" xr3:uid="{00000000-0010-0000-2D00-000001000000}" name="Regiment"/>
    <tableColumn id="2" xr3:uid="{00000000-0010-0000-2D00-000002000000}" name="Unit cost"/>
    <tableColumn id="3" xr3:uid="{00000000-0010-0000-2D00-000003000000}" name="% on the treatment"/>
    <tableColumn id="4" xr3:uid="{00000000-0010-0000-2D00-000004000000}" name="Weighted price"/>
  </tableColumns>
  <tableStyleInfo name="TableStyleLight13"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E000000}" name="Table5" displayName="Table5" ref="A61:I78" totalsRowShown="0">
  <autoFilter ref="A61:I78" xr:uid="{00000000-0009-0000-0100-00000E000000}"/>
  <tableColumns count="9">
    <tableColumn id="1" xr3:uid="{00000000-0010-0000-2E00-000001000000}" name="Initiation"/>
    <tableColumn id="2" xr3:uid="{00000000-0010-0000-2E00-000002000000}" name="Baseline"/>
    <tableColumn id="3" xr3:uid="{00000000-0010-0000-2E00-000003000000}" name="4-6  Weeks "/>
    <tableColumn id="4" xr3:uid="{00000000-0010-0000-2E00-000004000000}" name="3 month"/>
    <tableColumn id="5" xr3:uid="{00000000-0010-0000-2E00-000005000000}" name="6 month"/>
    <tableColumn id="6" xr3:uid="{00000000-0010-0000-2E00-000006000000}" name="No of units/weighted"/>
    <tableColumn id="7" xr3:uid="{00000000-0010-0000-2E00-000007000000}" name="Unit Price"/>
    <tableColumn id="8" xr3:uid="{00000000-0010-0000-2E00-000008000000}" name="Total price"/>
    <tableColumn id="9" xr3:uid="{00000000-0010-0000-2E00-000009000000}" name="Notes"/>
  </tableColumns>
  <tableStyleInfo name="TableStyleMedium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F000000}" name="Table6" displayName="Table6" ref="A4:H8" totalsRowShown="0" headerRowDxfId="22" dataDxfId="21">
  <autoFilter ref="A4:H8" xr:uid="{00000000-0009-0000-0100-00000F000000}"/>
  <tableColumns count="8">
    <tableColumn id="1" xr3:uid="{00000000-0010-0000-2F00-000001000000}" name="Year" dataDxfId="20"/>
    <tableColumn id="2" xr3:uid="{00000000-0010-0000-2F00-000002000000}" name="N of cases" dataDxfId="19">
      <calculatedColumnFormula>B34</calculatedColumnFormula>
    </tableColumn>
    <tableColumn id="3" xr3:uid="{00000000-0010-0000-2F00-000003000000}" name="Drugs" dataDxfId="18">
      <calculatedColumnFormula>B5*$H$4</calculatedColumnFormula>
    </tableColumn>
    <tableColumn id="4" xr3:uid="{00000000-0010-0000-2F00-000004000000}" name="Labs" dataDxfId="17">
      <calculatedColumnFormula>B5*$H$5</calculatedColumnFormula>
    </tableColumn>
    <tableColumn id="5" xr3:uid="{00000000-0010-0000-2F00-000005000000}" name="Adm, M&amp;E, misc.. " dataDxfId="16" dataCellStyle="Comma">
      <calculatedColumnFormula>$F$86+(Table6[[#This Row],[Drugs]]+Table6[[#This Row],[Labs]])*0.15</calculatedColumnFormula>
    </tableColumn>
    <tableColumn id="6" xr3:uid="{00000000-0010-0000-2F00-000006000000}" name="Total (without drugs)" dataDxfId="15">
      <calculatedColumnFormula>SUM(D5:E5)</calculatedColumnFormula>
    </tableColumn>
    <tableColumn id="7" xr3:uid="{00000000-0010-0000-2F00-000007000000}" name="Drugs_unit price" dataDxfId="14"/>
    <tableColumn id="8" xr3:uid="{00000000-0010-0000-2F00-000008000000}" name="33.8825" dataDxfId="13">
      <calculatedColumnFormula>H78</calculatedColumnFormula>
    </tableColumn>
  </tableColumns>
  <tableStyleInfo name="TableStyleLight1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0000000}" name="Table146" displayName="Table146" ref="B8:F13" totalsRowShown="0" headerRowDxfId="12">
  <autoFilter ref="B8:F13" xr:uid="{00000000-0009-0000-0100-000005000000}"/>
  <tableColumns count="5">
    <tableColumn id="1" xr3:uid="{00000000-0010-0000-3000-000001000000}" name="Summary" dataDxfId="11"/>
    <tableColumn id="2" xr3:uid="{00000000-0010-0000-3000-000002000000}" name="2019" dataDxfId="10">
      <calculatedColumnFormula>E59+E66</calculatedColumnFormula>
    </tableColumn>
    <tableColumn id="3" xr3:uid="{00000000-0010-0000-3000-000003000000}" name="2020" dataDxfId="9">
      <calculatedColumnFormula>E54</calculatedColumnFormula>
    </tableColumn>
    <tableColumn id="4" xr3:uid="{00000000-0010-0000-3000-000004000000}" name="2021" dataDxfId="8">
      <calculatedColumnFormula>E54</calculatedColumnFormula>
    </tableColumn>
    <tableColumn id="5" xr3:uid="{00000000-0010-0000-3000-000005000000}" name="2022" dataDxfId="7">
      <calculatedColumnFormula>E54</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4000000}" name="Table44" displayName="Table44" ref="B88:I92" totalsRowShown="0" headerRowDxfId="332" dataDxfId="331" headerRowCellStyle="Normal 42" dataCellStyle="Normal 42">
  <autoFilter ref="B88:I92" xr:uid="{00000000-0009-0000-0100-00002C000000}"/>
  <tableColumns count="8">
    <tableColumn id="1" xr3:uid="{00000000-0010-0000-0400-000001000000}" name="Total Expenditures by Priority" dataDxfId="330" dataCellStyle="Normal 42"/>
    <tableColumn id="2" xr3:uid="{00000000-0010-0000-0400-000002000000}" name="2016" dataDxfId="329" dataCellStyle="Normal 42"/>
    <tableColumn id="3" xr3:uid="{00000000-0010-0000-0400-000003000000}" name="2017" dataDxfId="328" dataCellStyle="Normal 42"/>
    <tableColumn id="4" xr3:uid="{00000000-0010-0000-0400-000004000000}" name="2018" dataDxfId="327" dataCellStyle="Normal 42"/>
    <tableColumn id="5" xr3:uid="{00000000-0010-0000-0400-000005000000}" name="2019" dataDxfId="326" dataCellStyle="Normal 42"/>
    <tableColumn id="6" xr3:uid="{00000000-0010-0000-0400-000006000000}" name="2020" dataDxfId="325" dataCellStyle="Normal 42"/>
    <tableColumn id="7" xr3:uid="{00000000-0010-0000-0400-000007000000}" name="2021" dataDxfId="324" dataCellStyle="Normal 42"/>
    <tableColumn id="8" xr3:uid="{00000000-0010-0000-0400-000008000000}" name="2022" dataDxfId="323" dataCellStyle="Normal 4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1000000}" name="Table257" displayName="Table257" ref="B15:F18" totalsRowShown="0" headerRowDxfId="6" dataDxfId="5">
  <autoFilter ref="B15:F18" xr:uid="{00000000-0009-0000-0100-000006000000}"/>
  <tableColumns count="5">
    <tableColumn id="1" xr3:uid="{00000000-0010-0000-3100-000001000000}" name="Modified Budget" dataDxfId="4"/>
    <tableColumn id="2" xr3:uid="{00000000-0010-0000-3100-000002000000}" name="2019" dataDxfId="3">
      <calculatedColumnFormula>G32+G41</calculatedColumnFormula>
    </tableColumn>
    <tableColumn id="3" xr3:uid="{00000000-0010-0000-3100-000003000000}" name="2020" dataDxfId="2">
      <calculatedColumnFormula>G32+G41</calculatedColumnFormula>
    </tableColumn>
    <tableColumn id="4" xr3:uid="{00000000-0010-0000-3100-000004000000}" name="2021" dataDxfId="1">
      <calculatedColumnFormula>G32+G41</calculatedColumnFormula>
    </tableColumn>
    <tableColumn id="5" xr3:uid="{00000000-0010-0000-3100-000005000000}" name="2022" dataDxfId="0">
      <calculatedColumnFormula>G32+G41</calculatedColumnFormula>
    </tableColumn>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5000000}" name="Table45" displayName="Table45" ref="B94:I98" totalsRowCount="1" headerRowDxfId="322" dataDxfId="321" headerRowCellStyle="Normal 42" dataCellStyle="Normal 42">
  <autoFilter ref="B94:I97" xr:uid="{00000000-0009-0000-0100-00002D000000}"/>
  <tableColumns count="8">
    <tableColumn id="1" xr3:uid="{00000000-0010-0000-0500-000001000000}" name="Total Expenditures by Source" dataDxfId="320" totalsRowDxfId="319" dataCellStyle="Normal 42"/>
    <tableColumn id="2" xr3:uid="{00000000-0010-0000-0500-000002000000}" name="2016" totalsRowFunction="custom" dataDxfId="318" totalsRowDxfId="317" dataCellStyle="Normal 42">
      <calculatedColumnFormula>C75</calculatedColumnFormula>
      <totalsRowFormula>SUM(Table45[2016])</totalsRowFormula>
    </tableColumn>
    <tableColumn id="3" xr3:uid="{00000000-0010-0000-0500-000003000000}" name="2017" totalsRowFunction="custom" dataDxfId="316" totalsRowDxfId="315" dataCellStyle="Normal 42">
      <calculatedColumnFormula>E75</calculatedColumnFormula>
      <totalsRowFormula>SUM(Table45[2017])</totalsRowFormula>
    </tableColumn>
    <tableColumn id="4" xr3:uid="{00000000-0010-0000-0500-000004000000}" name="2018" totalsRowFunction="custom" dataDxfId="314" totalsRowDxfId="313" dataCellStyle="Normal 42">
      <calculatedColumnFormula>G75</calculatedColumnFormula>
      <totalsRowFormula>SUM(Table45[2018])</totalsRowFormula>
    </tableColumn>
    <tableColumn id="5" xr3:uid="{00000000-0010-0000-0500-000005000000}" name="2019" totalsRowFunction="custom" dataDxfId="312" totalsRowDxfId="311" dataCellStyle="Normal 42">
      <calculatedColumnFormula>I75</calculatedColumnFormula>
      <totalsRowFormula>SUM(Table45[2019])</totalsRowFormula>
    </tableColumn>
    <tableColumn id="6" xr3:uid="{00000000-0010-0000-0500-000006000000}" name="2020" totalsRowFunction="custom" dataDxfId="310" totalsRowDxfId="309" dataCellStyle="Normal 42">
      <calculatedColumnFormula>K75</calculatedColumnFormula>
      <totalsRowFormula>SUM(Table45[2020])</totalsRowFormula>
    </tableColumn>
    <tableColumn id="7" xr3:uid="{00000000-0010-0000-0500-000007000000}" name="2021" totalsRowFunction="custom" dataDxfId="308" totalsRowDxfId="307" dataCellStyle="Normal 42">
      <calculatedColumnFormula>M75</calculatedColumnFormula>
      <totalsRowFormula>SUM(Table45[2021])</totalsRowFormula>
    </tableColumn>
    <tableColumn id="8" xr3:uid="{00000000-0010-0000-0500-000008000000}" name="2022" totalsRowFunction="custom" dataDxfId="306" totalsRowDxfId="305" dataCellStyle="Normal 42">
      <calculatedColumnFormula>O75</calculatedColumnFormula>
      <totalsRowFormula>SUM(Table45[2022])</totalsRow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6000000}" name="GARP_18_2249" displayName="GARP_18_2249" ref="A3:Q46" totalsRowShown="0" headerRowDxfId="304" dataDxfId="303" headerRowCellStyle="Heading 1" dataCellStyle="Comma">
  <autoFilter ref="A3:Q46" xr:uid="{00000000-0009-0000-0100-000030000000}"/>
  <tableColumns count="17">
    <tableColumn id="1" xr3:uid="{00000000-0010-0000-0600-000001000000}" name="#" dataDxfId="302" dataCellStyle="Comma"/>
    <tableColumn id="2" xr3:uid="{00000000-0010-0000-0600-000002000000}" name="Estimated HIV Expenditures" dataDxfId="301" dataCellStyle="Comma"/>
    <tableColumn id="4" xr3:uid="{00000000-0010-0000-0600-000004000000}" name="2016" dataDxfId="300" dataCellStyle="Comma"/>
    <tableColumn id="5" xr3:uid="{00000000-0010-0000-0600-000005000000}" name="Column1" dataDxfId="299" dataCellStyle="Comma"/>
    <tableColumn id="3" xr3:uid="{00000000-0010-0000-0600-000003000000}" name="2017" dataDxfId="298" dataCellStyle="Comma"/>
    <tableColumn id="17" xr3:uid="{00000000-0010-0000-0600-000011000000}" name="Column8" dataDxfId="297"/>
    <tableColumn id="9" xr3:uid="{00000000-0010-0000-0600-000009000000}" name="2018" dataDxfId="296" dataCellStyle="Comma"/>
    <tableColumn id="6" xr3:uid="{00000000-0010-0000-0600-000006000000}" name="Column2" dataDxfId="295" dataCellStyle="Comma"/>
    <tableColumn id="10" xr3:uid="{00000000-0010-0000-0600-00000A000000}" name="2019" dataDxfId="294" dataCellStyle="Comma"/>
    <tableColumn id="7" xr3:uid="{00000000-0010-0000-0600-000007000000}" name="Column6" dataDxfId="293" dataCellStyle="Comma"/>
    <tableColumn id="11" xr3:uid="{00000000-0010-0000-0600-00000B000000}" name="2020" dataDxfId="292" dataCellStyle="Comma"/>
    <tableColumn id="8" xr3:uid="{00000000-0010-0000-0600-000008000000}" name="Column7" dataDxfId="291"/>
    <tableColumn id="12" xr3:uid="{00000000-0010-0000-0600-00000C000000}" name="2021" dataDxfId="290" dataCellStyle="Comma"/>
    <tableColumn id="16" xr3:uid="{00000000-0010-0000-0600-000010000000}" name="Column5" dataDxfId="289" dataCellStyle="Comma"/>
    <tableColumn id="13" xr3:uid="{00000000-0010-0000-0600-00000D000000}" name="2022" dataDxfId="288" dataCellStyle="Comma"/>
    <tableColumn id="14" xr3:uid="{00000000-0010-0000-0600-00000E000000}" name="Column4" dataDxfId="287"/>
    <tableColumn id="15" xr3:uid="{00000000-0010-0000-0600-00000F000000}" name="Column3" dataDxfId="28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le4450" displayName="Table4450" ref="B88:I92" totalsRowShown="0" headerRowDxfId="285" dataDxfId="284" headerRowCellStyle="Normal 42" dataCellStyle="Normal 42">
  <autoFilter ref="B88:I92" xr:uid="{00000000-0009-0000-0100-000031000000}"/>
  <tableColumns count="8">
    <tableColumn id="1" xr3:uid="{00000000-0010-0000-0700-000001000000}" name="Total Expenditures by Priority" dataDxfId="283" dataCellStyle="Normal 42"/>
    <tableColumn id="2" xr3:uid="{00000000-0010-0000-0700-000002000000}" name="2016" dataDxfId="282" dataCellStyle="Normal 42"/>
    <tableColumn id="3" xr3:uid="{00000000-0010-0000-0700-000003000000}" name="2017" dataDxfId="281" dataCellStyle="Normal 42"/>
    <tableColumn id="4" xr3:uid="{00000000-0010-0000-0700-000004000000}" name="2018" dataDxfId="280" dataCellStyle="Normal 42"/>
    <tableColumn id="5" xr3:uid="{00000000-0010-0000-0700-000005000000}" name="2019" dataDxfId="279" dataCellStyle="Normal 42"/>
    <tableColumn id="6" xr3:uid="{00000000-0010-0000-0700-000006000000}" name="2020" dataDxfId="278" dataCellStyle="Normal 42"/>
    <tableColumn id="7" xr3:uid="{00000000-0010-0000-0700-000007000000}" name="2021" dataDxfId="277" dataCellStyle="Normal 42"/>
    <tableColumn id="8" xr3:uid="{00000000-0010-0000-0700-000008000000}" name="2022" dataDxfId="276" dataCellStyle="Normal 4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8000000}" name="Table4551" displayName="Table4551" ref="B94:I98" totalsRowCount="1" headerRowDxfId="275" dataDxfId="274" headerRowCellStyle="Normal 42" dataCellStyle="Normal 42">
  <autoFilter ref="B94:I97" xr:uid="{00000000-0009-0000-0100-000032000000}"/>
  <tableColumns count="8">
    <tableColumn id="1" xr3:uid="{00000000-0010-0000-0800-000001000000}" name="Total Expenditures by Source" dataDxfId="273" totalsRowDxfId="272" dataCellStyle="Normal 42"/>
    <tableColumn id="2" xr3:uid="{00000000-0010-0000-0800-000002000000}" name="2016" totalsRowFunction="custom" dataDxfId="271" totalsRowDxfId="270" dataCellStyle="Normal 42">
      <calculatedColumnFormula>C75</calculatedColumnFormula>
      <totalsRowFormula>SUM(Table4551[2016])</totalsRowFormula>
    </tableColumn>
    <tableColumn id="3" xr3:uid="{00000000-0010-0000-0800-000003000000}" name="2017" totalsRowFunction="custom" dataDxfId="269" totalsRowDxfId="268" dataCellStyle="Normal 42">
      <calculatedColumnFormula>E75</calculatedColumnFormula>
      <totalsRowFormula>SUM(Table4551[2017])</totalsRowFormula>
    </tableColumn>
    <tableColumn id="4" xr3:uid="{00000000-0010-0000-0800-000004000000}" name="2018" totalsRowFunction="custom" dataDxfId="267" totalsRowDxfId="266" dataCellStyle="Normal 42">
      <calculatedColumnFormula>G75</calculatedColumnFormula>
      <totalsRowFormula>SUM(Table4551[2018])</totalsRowFormula>
    </tableColumn>
    <tableColumn id="5" xr3:uid="{00000000-0010-0000-0800-000005000000}" name="2019" totalsRowFunction="custom" dataDxfId="265" totalsRowDxfId="264" dataCellStyle="Normal 42">
      <calculatedColumnFormula>I75</calculatedColumnFormula>
      <totalsRowFormula>SUM(Table4551[2019])</totalsRowFormula>
    </tableColumn>
    <tableColumn id="6" xr3:uid="{00000000-0010-0000-0800-000006000000}" name="2020" totalsRowFunction="custom" dataDxfId="263" totalsRowDxfId="262" dataCellStyle="Normal 42">
      <calculatedColumnFormula>K75</calculatedColumnFormula>
      <totalsRowFormula>SUM(Table4551[2020])</totalsRowFormula>
    </tableColumn>
    <tableColumn id="7" xr3:uid="{00000000-0010-0000-0800-000007000000}" name="2021" totalsRowFunction="custom" dataDxfId="261" totalsRowDxfId="260" dataCellStyle="Normal 42">
      <calculatedColumnFormula>M75</calculatedColumnFormula>
      <totalsRowFormula>SUM(Table4551[2021])</totalsRowFormula>
    </tableColumn>
    <tableColumn id="8" xr3:uid="{00000000-0010-0000-0800-000008000000}" name="2022" totalsRowFunction="custom" dataDxfId="259" totalsRowDxfId="258" dataCellStyle="Normal 42">
      <calculatedColumnFormula>O75</calculatedColumnFormula>
      <totalsRowFormula>SUM(Table4551[2022])</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6.xml"/><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table" Target="../tables/table20.xml"/><Relationship Id="rId1" Type="http://schemas.openxmlformats.org/officeDocument/2006/relationships/drawing" Target="../drawings/drawing4.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 Id="rId9" Type="http://schemas.openxmlformats.org/officeDocument/2006/relationships/table" Target="../tables/table2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table" Target="../tables/table2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table" Target="../tables/table3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table" Target="../tables/table35.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table" Target="../tables/table3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table" Target="../tables/table40.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 Id="rId9" Type="http://schemas.openxmlformats.org/officeDocument/2006/relationships/table" Target="../tables/table4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table" Target="../tables/table49.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2.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PX109"/>
  <sheetViews>
    <sheetView topLeftCell="A86" workbookViewId="0">
      <selection activeCell="C117" sqref="C117"/>
    </sheetView>
  </sheetViews>
  <sheetFormatPr baseColWidth="10" defaultColWidth="8.83203125" defaultRowHeight="15"/>
  <cols>
    <col min="1" max="1" width="28.33203125" style="4" customWidth="1"/>
    <col min="2" max="2" width="10.1640625" style="3" customWidth="1"/>
    <col min="3" max="4" width="11.83203125" style="3" customWidth="1"/>
    <col min="5" max="5" width="12.33203125" style="3" customWidth="1"/>
    <col min="6" max="6" width="9.83203125" style="3" customWidth="1"/>
    <col min="7" max="7" width="9.1640625" style="4" customWidth="1"/>
    <col min="8" max="8" width="9.5" style="3" bestFit="1" customWidth="1"/>
    <col min="9" max="9" width="9.1640625" style="4" customWidth="1"/>
    <col min="10" max="10" width="9.5" style="3" bestFit="1" customWidth="1"/>
    <col min="11" max="12" width="9.1640625" style="4" customWidth="1"/>
    <col min="13" max="14" width="8.83203125" style="4"/>
    <col min="15" max="596" width="9.1640625" style="4" hidden="1" customWidth="1"/>
    <col min="597" max="15310" width="0" style="4" hidden="1" customWidth="1"/>
    <col min="15311" max="16384" width="8.8320312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ht="16">
      <c r="A42" s="316" t="s">
        <v>579</v>
      </c>
      <c r="B42" s="302">
        <v>15</v>
      </c>
      <c r="C42" s="302">
        <v>25</v>
      </c>
      <c r="D42" s="302">
        <v>35</v>
      </c>
      <c r="E42" s="302">
        <v>45</v>
      </c>
    </row>
    <row r="43" spans="1:10" ht="16">
      <c r="A43" s="316" t="s">
        <v>578</v>
      </c>
      <c r="B43" s="302">
        <v>25</v>
      </c>
      <c r="C43" s="302">
        <v>30</v>
      </c>
      <c r="D43" s="302">
        <v>35</v>
      </c>
      <c r="E43" s="302">
        <v>40</v>
      </c>
    </row>
    <row r="44" spans="1:10" ht="16">
      <c r="A44" s="316" t="s">
        <v>577</v>
      </c>
      <c r="B44" s="302">
        <v>20</v>
      </c>
      <c r="C44" s="302">
        <v>30</v>
      </c>
      <c r="D44" s="302">
        <v>40</v>
      </c>
      <c r="E44" s="302">
        <v>50</v>
      </c>
    </row>
    <row r="45" spans="1:10" ht="16">
      <c r="A45" s="316" t="s">
        <v>576</v>
      </c>
      <c r="B45" s="302">
        <v>10</v>
      </c>
      <c r="C45" s="302">
        <v>15</v>
      </c>
      <c r="D45" s="302">
        <v>20</v>
      </c>
      <c r="E45" s="302">
        <v>25</v>
      </c>
    </row>
    <row r="46" spans="1:10" s="2" customFormat="1" ht="16">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4">
        <f>(B7+B8+B9+B18+B28+B29+B30+B31+B32+B50+B58)*0.7</f>
        <v>3473.3999999999996</v>
      </c>
      <c r="C64" s="302">
        <f>C7+C8+C9+C18+C28+C29+C30+C31+C32+C50+C58</f>
        <v>5905</v>
      </c>
      <c r="D64" s="302">
        <f>D7+D8+D9+D18+D28+D29+D30+D31+D32+D50+D58</f>
        <v>6728</v>
      </c>
      <c r="E64" s="302">
        <f>E7+E8+E9+E18+E28+E29+E30+E31+E32+E50+E58</f>
        <v>7580</v>
      </c>
      <c r="G64" s="4">
        <v>0.9</v>
      </c>
      <c r="K64" s="309"/>
      <c r="L64" s="309"/>
      <c r="M64" s="309"/>
    </row>
    <row r="65" spans="1:14">
      <c r="A65" s="303" t="s">
        <v>560</v>
      </c>
      <c r="B65" s="4">
        <f>(B10+B11+B16+B17+B33+B34+B35+B36+B48)*0.7</f>
        <v>543.19999999999993</v>
      </c>
      <c r="C65" s="302">
        <f>C10+C11+C16+C17+C33+C34+C35+C36+C48</f>
        <v>876</v>
      </c>
      <c r="D65" s="302">
        <f>D10+D11+D16+D17+D33+D34+D35+D36+D48</f>
        <v>951</v>
      </c>
      <c r="E65" s="302">
        <f>E10+E11+E16+E17+E33+E34+E35+E36+E48</f>
        <v>1041</v>
      </c>
      <c r="K65" s="309"/>
      <c r="L65" s="309"/>
      <c r="M65" s="309"/>
    </row>
    <row r="66" spans="1:14">
      <c r="A66" s="303" t="s">
        <v>559</v>
      </c>
      <c r="B66" s="4">
        <f>(B12+B13+B19+B20+B23+B37+B38+B39+B40+B49)*0.7</f>
        <v>242.2</v>
      </c>
      <c r="C66" s="302">
        <f>C12+C13+C19+C20+C23+C37+C38+C39+C40+C49</f>
        <v>571</v>
      </c>
      <c r="D66" s="302">
        <f>D12+D13+D19+D20+D23+D37+D38+D39+D40+D49</f>
        <v>841</v>
      </c>
      <c r="E66" s="302">
        <f>E12+E13+E19+E20+E23+E37+E38+E39+E40+E49</f>
        <v>1166</v>
      </c>
      <c r="K66" s="309"/>
      <c r="L66" s="309"/>
      <c r="M66" s="309"/>
    </row>
    <row r="67" spans="1:14">
      <c r="A67" s="303" t="s">
        <v>558</v>
      </c>
      <c r="B67" s="4">
        <f>(B9+B13+B31+B36+B40+B41+B42+B43+B44)*0.7</f>
        <v>1146.5999999999999</v>
      </c>
      <c r="C67" s="302">
        <f>C9+C13+C31+C36+C40+C41+C42+C43+C44</f>
        <v>2810</v>
      </c>
      <c r="D67" s="302">
        <f>D9+D13+D31+D36+D40+D41+D42+D43+D44</f>
        <v>3882</v>
      </c>
      <c r="E67" s="302">
        <f>E9+E13+E31+E36+E40+E41+E42+E43+E44</f>
        <v>5055</v>
      </c>
      <c r="K67" s="309"/>
      <c r="L67" s="309"/>
      <c r="M67" s="309"/>
    </row>
    <row r="68" spans="1:14">
      <c r="A68" s="303" t="s">
        <v>557</v>
      </c>
      <c r="B68" s="4">
        <f>(B7+B10+B12-58)*0.7</f>
        <v>1989.3999999999999</v>
      </c>
      <c r="C68" s="302">
        <f>C7+C10+C12-78</f>
        <v>2672</v>
      </c>
      <c r="D68" s="302">
        <f>D7+D10+D12-98</f>
        <v>2502</v>
      </c>
      <c r="E68" s="302">
        <f>E7+E10+E12-118</f>
        <v>2332</v>
      </c>
      <c r="K68" s="309"/>
      <c r="L68" s="309"/>
      <c r="M68" s="309"/>
    </row>
    <row r="69" spans="1:14">
      <c r="A69" s="303" t="s">
        <v>556</v>
      </c>
      <c r="B69" s="4">
        <f>(B16+B18+B19+58)*0.7</f>
        <v>56</v>
      </c>
      <c r="C69" s="302">
        <f>C16+C18+C19+78</f>
        <v>100</v>
      </c>
      <c r="D69" s="302">
        <f>D16+D18+D19+98</f>
        <v>120</v>
      </c>
      <c r="E69" s="302">
        <f>E16+E18+E19+118</f>
        <v>140</v>
      </c>
      <c r="K69" s="306"/>
      <c r="L69" s="306"/>
      <c r="M69" s="306"/>
      <c r="N69" s="306"/>
    </row>
    <row r="70" spans="1:14">
      <c r="A70" s="303" t="s">
        <v>555</v>
      </c>
      <c r="B70" s="4">
        <f>(B8+B11+B17+B20)*0.7</f>
        <v>273.7</v>
      </c>
      <c r="C70" s="302">
        <f>C8+C11+C17+C20</f>
        <v>331</v>
      </c>
      <c r="D70" s="302">
        <f>D8+D11+D17+D20</f>
        <v>271</v>
      </c>
      <c r="E70" s="302">
        <f>E8+E11+E17+E20</f>
        <v>211</v>
      </c>
      <c r="K70" s="309"/>
      <c r="L70" s="309"/>
      <c r="M70" s="309"/>
    </row>
    <row r="71" spans="1:14">
      <c r="A71" s="303" t="s">
        <v>554</v>
      </c>
      <c r="B71" s="4">
        <f>(B32+B41)*0.7</f>
        <v>5.6</v>
      </c>
      <c r="C71" s="302">
        <f>C32+C41</f>
        <v>10</v>
      </c>
      <c r="D71" s="302">
        <f>D32+D41</f>
        <v>12</v>
      </c>
      <c r="E71" s="302">
        <f>E32+E41</f>
        <v>15</v>
      </c>
    </row>
    <row r="72" spans="1:14">
      <c r="A72" s="303" t="s">
        <v>553</v>
      </c>
      <c r="B72" s="4">
        <f>(B23+B28+B33+B37+B43+B48+B49+B50+B58)*0.7</f>
        <v>443.79999999999995</v>
      </c>
      <c r="C72" s="302">
        <f>C23+C28+C33+C37+C43+C48+C49+C50+C58</f>
        <v>639</v>
      </c>
      <c r="D72" s="302">
        <f>D23+D28+D33+D37+D43+D48+D49+D50+D58</f>
        <v>644</v>
      </c>
      <c r="E72" s="302">
        <f>E23+E28+E33+E37+E43+E48+E49+E50+E58</f>
        <v>649</v>
      </c>
    </row>
    <row r="73" spans="1:14">
      <c r="A73" s="303" t="s">
        <v>552</v>
      </c>
      <c r="B73" s="4">
        <f>(B29+B34+B38+B42)*0.7</f>
        <v>318.5</v>
      </c>
      <c r="C73" s="302">
        <f>C29+C34+C38+C42</f>
        <v>685</v>
      </c>
      <c r="D73" s="302">
        <f>D29+D34+D38+D42</f>
        <v>916</v>
      </c>
      <c r="E73" s="302">
        <f>E29+E34+E38+E42</f>
        <v>1150</v>
      </c>
    </row>
    <row r="74" spans="1:14">
      <c r="A74" s="303" t="s">
        <v>551</v>
      </c>
      <c r="B74" s="4">
        <f>(B30+B35+B39+B44+B45-35)*0.7</f>
        <v>95.899999999999991</v>
      </c>
      <c r="C74" s="302">
        <f>C30+C35+C39+C44+C45-60</f>
        <v>240</v>
      </c>
      <c r="D74" s="302">
        <f>D30+D35+D39+D44+D45-85</f>
        <v>342</v>
      </c>
      <c r="E74" s="302">
        <f>E30+E35+E39+E44+E45-110</f>
        <v>440</v>
      </c>
    </row>
    <row r="75" spans="1:14">
      <c r="A75" s="303" t="s">
        <v>550</v>
      </c>
      <c r="B75" s="4">
        <v>31.5</v>
      </c>
      <c r="C75" s="302">
        <v>60</v>
      </c>
      <c r="D75" s="302">
        <v>85</v>
      </c>
      <c r="E75" s="302">
        <v>110</v>
      </c>
    </row>
    <row r="76" spans="1:14">
      <c r="A76" s="303" t="s">
        <v>549</v>
      </c>
      <c r="B76" s="4">
        <f>(B74+B75)*0.9</f>
        <v>114.66</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10772.46</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B64*12</f>
        <v>41680.799999999996</v>
      </c>
      <c r="D88" s="304">
        <f>B88*C88</f>
        <v>197983.8</v>
      </c>
      <c r="E88" s="57">
        <f t="shared" ref="E88:E99" si="0">C64*12</f>
        <v>70860</v>
      </c>
      <c r="F88" s="57">
        <f>B88*E88</f>
        <v>336585</v>
      </c>
      <c r="G88" s="57">
        <f t="shared" ref="G88:G99" si="1">D64*12</f>
        <v>80736</v>
      </c>
      <c r="H88" s="57">
        <f>B88*G88</f>
        <v>383496</v>
      </c>
      <c r="I88" s="57">
        <f t="shared" ref="I88:I99" si="2">E64*12</f>
        <v>90960</v>
      </c>
      <c r="J88" s="57">
        <f>B88*I88</f>
        <v>432060</v>
      </c>
    </row>
    <row r="89" spans="1:10">
      <c r="A89" s="303" t="s">
        <v>560</v>
      </c>
      <c r="B89" s="302">
        <v>5.0999999999999996</v>
      </c>
      <c r="C89" s="57">
        <f t="shared" ref="C89:C99" si="3">B65*12</f>
        <v>6518.4</v>
      </c>
      <c r="D89" s="304">
        <f t="shared" ref="D89:D106" si="4">B89*C89</f>
        <v>33243.839999999997</v>
      </c>
      <c r="E89" s="57">
        <f t="shared" si="0"/>
        <v>10512</v>
      </c>
      <c r="F89" s="57">
        <f t="shared" ref="F89:F106" si="5">B89*E89</f>
        <v>53611.199999999997</v>
      </c>
      <c r="G89" s="57">
        <f t="shared" si="1"/>
        <v>11412</v>
      </c>
      <c r="H89" s="57">
        <f t="shared" ref="H89:H106" si="6">B89*G89</f>
        <v>58201.2</v>
      </c>
      <c r="I89" s="57">
        <f t="shared" si="2"/>
        <v>12492</v>
      </c>
      <c r="J89" s="57">
        <f t="shared" ref="J89:J106" si="7">B89*I89</f>
        <v>63709.2</v>
      </c>
    </row>
    <row r="90" spans="1:10">
      <c r="A90" s="303" t="s">
        <v>559</v>
      </c>
      <c r="B90" s="302">
        <v>11.49</v>
      </c>
      <c r="C90" s="57">
        <f t="shared" si="3"/>
        <v>2906.3999999999996</v>
      </c>
      <c r="D90" s="304">
        <f t="shared" si="4"/>
        <v>33394.536</v>
      </c>
      <c r="E90" s="57">
        <f t="shared" si="0"/>
        <v>6852</v>
      </c>
      <c r="F90" s="57">
        <f t="shared" si="5"/>
        <v>78729.48</v>
      </c>
      <c r="G90" s="57">
        <f t="shared" si="1"/>
        <v>10092</v>
      </c>
      <c r="H90" s="57">
        <f t="shared" si="6"/>
        <v>115957.08</v>
      </c>
      <c r="I90" s="57">
        <f t="shared" si="2"/>
        <v>13992</v>
      </c>
      <c r="J90" s="57">
        <f t="shared" si="7"/>
        <v>160768.08000000002</v>
      </c>
    </row>
    <row r="91" spans="1:10">
      <c r="A91" s="303" t="s">
        <v>558</v>
      </c>
      <c r="B91" s="302">
        <v>3.67</v>
      </c>
      <c r="C91" s="57">
        <f t="shared" si="3"/>
        <v>13759.199999999999</v>
      </c>
      <c r="D91" s="304">
        <f t="shared" si="4"/>
        <v>50496.263999999996</v>
      </c>
      <c r="E91" s="57">
        <f t="shared" si="0"/>
        <v>33720</v>
      </c>
      <c r="F91" s="57">
        <f t="shared" si="5"/>
        <v>123752.4</v>
      </c>
      <c r="G91" s="57">
        <f t="shared" si="1"/>
        <v>46584</v>
      </c>
      <c r="H91" s="57">
        <f t="shared" si="6"/>
        <v>170963.28</v>
      </c>
      <c r="I91" s="57">
        <f t="shared" si="2"/>
        <v>60660</v>
      </c>
      <c r="J91" s="57">
        <f t="shared" si="7"/>
        <v>222622.19999999998</v>
      </c>
    </row>
    <row r="92" spans="1:10">
      <c r="A92" s="303" t="s">
        <v>557</v>
      </c>
      <c r="B92" s="302">
        <v>2.7</v>
      </c>
      <c r="C92" s="57">
        <f t="shared" si="3"/>
        <v>23872.799999999999</v>
      </c>
      <c r="D92" s="304">
        <f t="shared" si="4"/>
        <v>64456.560000000005</v>
      </c>
      <c r="E92" s="57">
        <f t="shared" si="0"/>
        <v>32064</v>
      </c>
      <c r="F92" s="57">
        <f t="shared" si="5"/>
        <v>86572.800000000003</v>
      </c>
      <c r="G92" s="57">
        <f t="shared" si="1"/>
        <v>30024</v>
      </c>
      <c r="H92" s="57">
        <f t="shared" si="6"/>
        <v>81064.800000000003</v>
      </c>
      <c r="I92" s="57">
        <f t="shared" si="2"/>
        <v>27984</v>
      </c>
      <c r="J92" s="57">
        <f t="shared" si="7"/>
        <v>75556.800000000003</v>
      </c>
    </row>
    <row r="93" spans="1:10">
      <c r="A93" s="303" t="s">
        <v>556</v>
      </c>
      <c r="B93" s="302">
        <v>9.3000000000000007</v>
      </c>
      <c r="C93" s="57">
        <f t="shared" si="3"/>
        <v>672</v>
      </c>
      <c r="D93" s="301">
        <f t="shared" si="4"/>
        <v>6249.6</v>
      </c>
      <c r="E93" s="57">
        <f t="shared" si="0"/>
        <v>1200</v>
      </c>
      <c r="F93" s="57">
        <f t="shared" si="5"/>
        <v>11160</v>
      </c>
      <c r="G93" s="57">
        <f t="shared" si="1"/>
        <v>1440</v>
      </c>
      <c r="H93" s="57">
        <f t="shared" si="6"/>
        <v>13392.000000000002</v>
      </c>
      <c r="I93" s="57">
        <f t="shared" si="2"/>
        <v>1680</v>
      </c>
      <c r="J93" s="57">
        <f t="shared" si="7"/>
        <v>15624.000000000002</v>
      </c>
    </row>
    <row r="94" spans="1:10">
      <c r="A94" s="303" t="s">
        <v>555</v>
      </c>
      <c r="B94" s="302">
        <v>1.78</v>
      </c>
      <c r="C94" s="57">
        <f t="shared" si="3"/>
        <v>3284.3999999999996</v>
      </c>
      <c r="D94" s="301">
        <f t="shared" si="4"/>
        <v>5846.2319999999991</v>
      </c>
      <c r="E94" s="57">
        <f t="shared" si="0"/>
        <v>3972</v>
      </c>
      <c r="F94" s="57">
        <f t="shared" si="5"/>
        <v>7070.16</v>
      </c>
      <c r="G94" s="57">
        <f t="shared" si="1"/>
        <v>3252</v>
      </c>
      <c r="H94" s="57">
        <f t="shared" si="6"/>
        <v>5788.56</v>
      </c>
      <c r="I94" s="57">
        <f t="shared" si="2"/>
        <v>2532</v>
      </c>
      <c r="J94" s="57">
        <f t="shared" si="7"/>
        <v>4506.96</v>
      </c>
    </row>
    <row r="95" spans="1:10">
      <c r="A95" s="303" t="s">
        <v>554</v>
      </c>
      <c r="B95" s="302">
        <v>300</v>
      </c>
      <c r="C95" s="57">
        <f t="shared" si="3"/>
        <v>67.199999999999989</v>
      </c>
      <c r="D95" s="301">
        <f t="shared" si="4"/>
        <v>20159.999999999996</v>
      </c>
      <c r="E95" s="57">
        <f t="shared" si="0"/>
        <v>120</v>
      </c>
      <c r="F95" s="57">
        <f t="shared" si="5"/>
        <v>36000</v>
      </c>
      <c r="G95" s="57">
        <f t="shared" si="1"/>
        <v>144</v>
      </c>
      <c r="H95" s="57">
        <f t="shared" si="6"/>
        <v>43200</v>
      </c>
      <c r="I95" s="57">
        <f t="shared" si="2"/>
        <v>180</v>
      </c>
      <c r="J95" s="57">
        <f t="shared" si="7"/>
        <v>54000</v>
      </c>
    </row>
    <row r="96" spans="1:10">
      <c r="A96" s="303" t="s">
        <v>553</v>
      </c>
      <c r="B96" s="302">
        <v>60.8</v>
      </c>
      <c r="C96" s="57">
        <f t="shared" si="3"/>
        <v>5325.5999999999995</v>
      </c>
      <c r="D96" s="304">
        <f>B96*C96</f>
        <v>323796.47999999992</v>
      </c>
      <c r="E96" s="57">
        <f t="shared" si="0"/>
        <v>7668</v>
      </c>
      <c r="F96" s="57">
        <f t="shared" si="5"/>
        <v>466214.39999999997</v>
      </c>
      <c r="G96" s="57">
        <f t="shared" si="1"/>
        <v>7728</v>
      </c>
      <c r="H96" s="57">
        <f t="shared" si="6"/>
        <v>469862.39999999997</v>
      </c>
      <c r="I96" s="57">
        <f t="shared" si="2"/>
        <v>7788</v>
      </c>
      <c r="J96" s="57">
        <f t="shared" si="7"/>
        <v>473510.39999999997</v>
      </c>
    </row>
    <row r="97" spans="1:11">
      <c r="A97" s="303" t="s">
        <v>552</v>
      </c>
      <c r="B97" s="302">
        <v>14.5</v>
      </c>
      <c r="C97" s="57">
        <f t="shared" si="3"/>
        <v>3822</v>
      </c>
      <c r="D97" s="304">
        <f t="shared" si="4"/>
        <v>55419</v>
      </c>
      <c r="E97" s="57">
        <f t="shared" si="0"/>
        <v>8220</v>
      </c>
      <c r="F97" s="57">
        <f t="shared" si="5"/>
        <v>119190</v>
      </c>
      <c r="G97" s="57">
        <f t="shared" si="1"/>
        <v>10992</v>
      </c>
      <c r="H97" s="57">
        <f t="shared" si="6"/>
        <v>159384</v>
      </c>
      <c r="I97" s="57">
        <f t="shared" si="2"/>
        <v>13800</v>
      </c>
      <c r="J97" s="57">
        <f t="shared" si="7"/>
        <v>200100</v>
      </c>
    </row>
    <row r="98" spans="1:11">
      <c r="A98" s="303" t="s">
        <v>551</v>
      </c>
      <c r="B98" s="302">
        <v>60</v>
      </c>
      <c r="C98" s="57">
        <f t="shared" si="3"/>
        <v>1150.8</v>
      </c>
      <c r="D98" s="304">
        <f t="shared" si="4"/>
        <v>69048</v>
      </c>
      <c r="E98" s="57">
        <f t="shared" si="0"/>
        <v>2880</v>
      </c>
      <c r="F98" s="57">
        <f t="shared" si="5"/>
        <v>172800</v>
      </c>
      <c r="G98" s="57">
        <f t="shared" si="1"/>
        <v>4104</v>
      </c>
      <c r="H98" s="57">
        <f t="shared" si="6"/>
        <v>246240</v>
      </c>
      <c r="I98" s="57">
        <f t="shared" si="2"/>
        <v>5280</v>
      </c>
      <c r="J98" s="57">
        <f t="shared" si="7"/>
        <v>316800</v>
      </c>
    </row>
    <row r="99" spans="1:11">
      <c r="A99" s="303" t="s">
        <v>550</v>
      </c>
      <c r="B99" s="302">
        <v>60</v>
      </c>
      <c r="C99" s="57">
        <f t="shared" si="3"/>
        <v>378</v>
      </c>
      <c r="D99" s="301">
        <f t="shared" si="4"/>
        <v>22680</v>
      </c>
      <c r="E99" s="57">
        <f t="shared" si="0"/>
        <v>720</v>
      </c>
      <c r="F99" s="57">
        <f t="shared" si="5"/>
        <v>43200</v>
      </c>
      <c r="G99" s="57">
        <f t="shared" si="1"/>
        <v>1020</v>
      </c>
      <c r="H99" s="57">
        <f t="shared" si="6"/>
        <v>61200</v>
      </c>
      <c r="I99" s="57">
        <f t="shared" si="2"/>
        <v>1320</v>
      </c>
      <c r="J99" s="57">
        <f t="shared" si="7"/>
        <v>79200</v>
      </c>
      <c r="K99" s="4" t="s">
        <v>547</v>
      </c>
    </row>
    <row r="100" spans="1:11">
      <c r="A100" s="303" t="s">
        <v>549</v>
      </c>
      <c r="B100" s="302">
        <v>32.86</v>
      </c>
      <c r="C100" s="57">
        <f>C98*2+C99</f>
        <v>2679.6</v>
      </c>
      <c r="D100" s="304">
        <f t="shared" si="4"/>
        <v>88051.656000000003</v>
      </c>
      <c r="E100" s="57">
        <f>(C74*2+C75*1)*12</f>
        <v>6480</v>
      </c>
      <c r="F100" s="57">
        <f t="shared" si="5"/>
        <v>212932.8</v>
      </c>
      <c r="G100" s="57">
        <f>(D74*2+D75*1)*12</f>
        <v>9228</v>
      </c>
      <c r="H100" s="57">
        <f t="shared" si="6"/>
        <v>303232.08</v>
      </c>
      <c r="I100" s="57">
        <f>(E74*2+E75*1)*12</f>
        <v>11880</v>
      </c>
      <c r="J100" s="57">
        <f t="shared" si="7"/>
        <v>390376.8</v>
      </c>
    </row>
    <row r="101" spans="1:11">
      <c r="A101" s="303" t="s">
        <v>548</v>
      </c>
      <c r="B101" s="302">
        <v>55</v>
      </c>
      <c r="C101" s="57">
        <f>B77*12</f>
        <v>120</v>
      </c>
      <c r="D101" s="301">
        <f t="shared" si="4"/>
        <v>6600</v>
      </c>
      <c r="E101" s="57">
        <f>C77*12</f>
        <v>180</v>
      </c>
      <c r="F101" s="57">
        <f t="shared" si="5"/>
        <v>9900</v>
      </c>
      <c r="G101" s="57">
        <f>D77*12</f>
        <v>240</v>
      </c>
      <c r="H101" s="57">
        <f t="shared" si="6"/>
        <v>13200</v>
      </c>
      <c r="I101" s="57">
        <f>E77*12</f>
        <v>300</v>
      </c>
      <c r="J101" s="57">
        <f t="shared" si="7"/>
        <v>16500</v>
      </c>
      <c r="K101" s="4" t="s">
        <v>547</v>
      </c>
    </row>
    <row r="102" spans="1:11">
      <c r="A102" s="303" t="s">
        <v>546</v>
      </c>
      <c r="B102" s="302">
        <v>6.83</v>
      </c>
      <c r="C102" s="57">
        <f>B78*3*12</f>
        <v>72</v>
      </c>
      <c r="D102" s="301">
        <f t="shared" si="4"/>
        <v>491.76</v>
      </c>
      <c r="E102" s="57">
        <f>C78*3*12</f>
        <v>72</v>
      </c>
      <c r="F102" s="57">
        <f t="shared" si="5"/>
        <v>491.76</v>
      </c>
      <c r="G102" s="57">
        <f>D78*3*12</f>
        <v>72</v>
      </c>
      <c r="H102" s="57">
        <f t="shared" si="6"/>
        <v>491.76</v>
      </c>
      <c r="I102" s="57">
        <f>E78*3*12</f>
        <v>72</v>
      </c>
      <c r="J102" s="57">
        <f t="shared" si="7"/>
        <v>491.76</v>
      </c>
    </row>
    <row r="103" spans="1:11">
      <c r="A103" s="303" t="s">
        <v>545</v>
      </c>
      <c r="B103" s="302">
        <v>2</v>
      </c>
      <c r="C103" s="57">
        <f>B79*3*12+50</f>
        <v>86</v>
      </c>
      <c r="D103" s="301">
        <f t="shared" si="4"/>
        <v>172</v>
      </c>
      <c r="E103" s="57">
        <f>C79*3*12+50</f>
        <v>86</v>
      </c>
      <c r="F103" s="57">
        <f t="shared" si="5"/>
        <v>172</v>
      </c>
      <c r="G103" s="57">
        <f>D79*3*12+50</f>
        <v>86</v>
      </c>
      <c r="H103" s="57">
        <f t="shared" si="6"/>
        <v>172</v>
      </c>
      <c r="I103" s="57">
        <f>E79*3*12+50</f>
        <v>86</v>
      </c>
      <c r="J103" s="57">
        <f t="shared" si="7"/>
        <v>172</v>
      </c>
    </row>
    <row r="104" spans="1:11">
      <c r="A104" s="303" t="s">
        <v>544</v>
      </c>
      <c r="B104" s="302">
        <v>1.2</v>
      </c>
      <c r="C104" s="57">
        <f>B80*3*12</f>
        <v>108</v>
      </c>
      <c r="D104" s="301">
        <f t="shared" si="4"/>
        <v>129.6</v>
      </c>
      <c r="E104" s="57">
        <f>C80*3*12</f>
        <v>108</v>
      </c>
      <c r="F104" s="57">
        <f t="shared" si="5"/>
        <v>129.6</v>
      </c>
      <c r="G104" s="57">
        <f>D80*3*12</f>
        <v>108</v>
      </c>
      <c r="H104" s="57">
        <f t="shared" si="6"/>
        <v>129.6</v>
      </c>
      <c r="I104" s="57">
        <f>E80*3*12</f>
        <v>108</v>
      </c>
      <c r="J104" s="57">
        <f t="shared" si="7"/>
        <v>129.6</v>
      </c>
    </row>
    <row r="105" spans="1:11">
      <c r="A105" s="303" t="s">
        <v>543</v>
      </c>
      <c r="B105" s="302">
        <v>1.3</v>
      </c>
      <c r="C105" s="57">
        <f>B81*3*12+25</f>
        <v>61</v>
      </c>
      <c r="D105" s="301">
        <f t="shared" si="4"/>
        <v>79.3</v>
      </c>
      <c r="E105" s="57">
        <f>C81*3*12+25</f>
        <v>61</v>
      </c>
      <c r="F105" s="57">
        <f t="shared" si="5"/>
        <v>79.3</v>
      </c>
      <c r="G105" s="57">
        <f>D81*3*12+25</f>
        <v>61</v>
      </c>
      <c r="H105" s="57">
        <f t="shared" si="6"/>
        <v>79.3</v>
      </c>
      <c r="I105" s="57">
        <f>E81*3*12+25</f>
        <v>61</v>
      </c>
      <c r="J105" s="57">
        <f t="shared" si="7"/>
        <v>79.3</v>
      </c>
    </row>
    <row r="106" spans="1:11">
      <c r="A106" s="303" t="s">
        <v>542</v>
      </c>
      <c r="B106" s="302">
        <v>12.16</v>
      </c>
      <c r="C106" s="57">
        <f>B82*3*12</f>
        <v>72</v>
      </c>
      <c r="D106" s="301">
        <f t="shared" si="4"/>
        <v>875.52</v>
      </c>
      <c r="E106" s="57">
        <f>C82*3*12</f>
        <v>72</v>
      </c>
      <c r="F106" s="57">
        <f t="shared" si="5"/>
        <v>875.52</v>
      </c>
      <c r="G106" s="57">
        <f>D82*3*12</f>
        <v>72</v>
      </c>
      <c r="H106" s="57">
        <f t="shared" si="6"/>
        <v>875.52</v>
      </c>
      <c r="I106" s="57">
        <f>E82*3*12</f>
        <v>72</v>
      </c>
      <c r="J106" s="57">
        <f t="shared" si="7"/>
        <v>875.52</v>
      </c>
    </row>
    <row r="107" spans="1:11">
      <c r="A107" s="300" t="s">
        <v>541</v>
      </c>
      <c r="B107" s="299"/>
      <c r="C107" s="299"/>
      <c r="D107" s="16">
        <f>SUM(D88:D106)</f>
        <v>979174.14799999993</v>
      </c>
      <c r="E107" s="16"/>
      <c r="F107" s="16">
        <f>SUM(F88:F106)</f>
        <v>1759466.4200000002</v>
      </c>
      <c r="G107" s="16"/>
      <c r="H107" s="16">
        <f>SUM(H88:H106)</f>
        <v>2126929.5799999996</v>
      </c>
      <c r="I107" s="16"/>
      <c r="J107" s="16">
        <f>SUM(J88:J106)</f>
        <v>2507082.6199999992</v>
      </c>
    </row>
    <row r="108" spans="1:11">
      <c r="A108" s="298" t="s">
        <v>540</v>
      </c>
      <c r="D108" s="296">
        <v>120000</v>
      </c>
      <c r="E108" s="296"/>
      <c r="F108" s="296">
        <f>F107*0.28</f>
        <v>492650.5976000001</v>
      </c>
      <c r="G108" s="297"/>
      <c r="H108" s="296">
        <f>H107*0.28</f>
        <v>595540.28239999991</v>
      </c>
      <c r="I108" s="297"/>
      <c r="J108" s="296">
        <f>J107*0.28</f>
        <v>701983.13359999983</v>
      </c>
    </row>
    <row r="109" spans="1:11">
      <c r="A109" s="295" t="s">
        <v>18</v>
      </c>
      <c r="D109" s="16">
        <f>SUM(D107:D108)</f>
        <v>1099174.148</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44"/>
  <sheetViews>
    <sheetView zoomScale="125" zoomScaleNormal="125" zoomScalePageLayoutView="125" workbookViewId="0">
      <selection activeCell="H126" activeCellId="1" sqref="G111 H126"/>
    </sheetView>
  </sheetViews>
  <sheetFormatPr baseColWidth="10" defaultColWidth="0" defaultRowHeight="12" zeroHeight="1"/>
  <cols>
    <col min="1" max="1" width="3.5" style="707" customWidth="1"/>
    <col min="2" max="2" width="20.6640625" style="707" bestFit="1" customWidth="1"/>
    <col min="3" max="3" width="14.33203125" style="707" bestFit="1" customWidth="1"/>
    <col min="4" max="4" width="19.5" style="707" bestFit="1" customWidth="1"/>
    <col min="5" max="5" width="17.5" style="707" bestFit="1" customWidth="1"/>
    <col min="6" max="6" width="13.5" style="707" bestFit="1" customWidth="1"/>
    <col min="7" max="7" width="13.33203125" style="707" bestFit="1" customWidth="1"/>
    <col min="8" max="8" width="5" style="707" customWidth="1"/>
    <col min="9" max="10" width="14.33203125" style="707" hidden="1" customWidth="1"/>
    <col min="11" max="16384" width="11.5" style="707" hidden="1"/>
  </cols>
  <sheetData>
    <row r="1" spans="1:10">
      <c r="A1" s="978" t="s">
        <v>1134</v>
      </c>
      <c r="B1" s="979"/>
      <c r="C1" s="979"/>
      <c r="D1" s="979"/>
      <c r="E1" s="979"/>
      <c r="F1" s="979"/>
      <c r="G1" s="979"/>
      <c r="H1" s="980"/>
    </row>
    <row r="2" spans="1:10">
      <c r="B2" s="768" t="s">
        <v>1135</v>
      </c>
      <c r="C2" s="768">
        <v>2.5</v>
      </c>
    </row>
    <row r="3" spans="1:10">
      <c r="B3" s="726" t="s">
        <v>606</v>
      </c>
    </row>
    <row r="4" spans="1:10">
      <c r="B4" s="707" t="s">
        <v>890</v>
      </c>
      <c r="C4" s="707" t="s">
        <v>55</v>
      </c>
      <c r="D4" s="707" t="s">
        <v>846</v>
      </c>
      <c r="E4" s="707" t="s">
        <v>56</v>
      </c>
      <c r="F4" s="707" t="s">
        <v>57</v>
      </c>
      <c r="G4" s="707" t="s">
        <v>58</v>
      </c>
    </row>
    <row r="5" spans="1:10">
      <c r="B5" s="707" t="str">
        <f t="shared" ref="B5:B10" si="0">B16</f>
        <v>Prevention</v>
      </c>
      <c r="C5" s="709">
        <f t="shared" ref="C5:G8" si="1">(C16)/2.5</f>
        <v>3060551.8164971704</v>
      </c>
      <c r="D5" s="709">
        <f t="shared" si="1"/>
        <v>1530275.9082485852</v>
      </c>
      <c r="E5" s="709">
        <f t="shared" si="1"/>
        <v>2654512.60965059</v>
      </c>
      <c r="F5" s="709">
        <f t="shared" si="1"/>
        <v>1903671.6858355615</v>
      </c>
      <c r="G5" s="709">
        <f>(G16)/2.5</f>
        <v>576116.95436183433</v>
      </c>
    </row>
    <row r="6" spans="1:10">
      <c r="B6" s="707" t="str">
        <f t="shared" si="0"/>
        <v>Care and Treatment</v>
      </c>
      <c r="C6" s="709">
        <f t="shared" si="1"/>
        <v>1010793.6324999999</v>
      </c>
      <c r="D6" s="709">
        <f>(D17)/2.5</f>
        <v>646095.63249999995</v>
      </c>
      <c r="E6" s="709">
        <f t="shared" si="1"/>
        <v>330322.89299999998</v>
      </c>
      <c r="F6" s="709">
        <f t="shared" si="1"/>
        <v>223009.89500000002</v>
      </c>
      <c r="G6" s="709">
        <f>(G17)/2.5</f>
        <v>191882.712</v>
      </c>
      <c r="I6" s="738"/>
    </row>
    <row r="7" spans="1:10">
      <c r="B7" s="707" t="str">
        <f t="shared" si="0"/>
        <v>Governance</v>
      </c>
      <c r="C7" s="709">
        <f t="shared" si="1"/>
        <v>329849</v>
      </c>
      <c r="D7" s="709">
        <f t="shared" si="1"/>
        <v>278349</v>
      </c>
      <c r="E7" s="709">
        <f t="shared" si="1"/>
        <v>40500</v>
      </c>
      <c r="F7" s="709">
        <f t="shared" si="1"/>
        <v>18100</v>
      </c>
      <c r="G7" s="709">
        <f t="shared" si="1"/>
        <v>0</v>
      </c>
    </row>
    <row r="8" spans="1:10">
      <c r="B8" s="707" t="str">
        <f t="shared" si="0"/>
        <v>Management</v>
      </c>
      <c r="C8" s="709">
        <f t="shared" si="1"/>
        <v>320000</v>
      </c>
      <c r="D8" s="709">
        <f t="shared" si="1"/>
        <v>160000</v>
      </c>
      <c r="E8" s="709">
        <f t="shared" si="1"/>
        <v>320000</v>
      </c>
      <c r="F8" s="709">
        <f t="shared" si="1"/>
        <v>320000</v>
      </c>
      <c r="G8" s="709">
        <f t="shared" si="1"/>
        <v>160000</v>
      </c>
    </row>
    <row r="9" spans="1:10">
      <c r="B9" s="707">
        <f t="shared" si="0"/>
        <v>0</v>
      </c>
      <c r="C9" s="709">
        <f>C20</f>
        <v>0</v>
      </c>
      <c r="D9" s="709">
        <f>D20</f>
        <v>0</v>
      </c>
      <c r="E9" s="709">
        <f>E20</f>
        <v>0</v>
      </c>
      <c r="F9" s="709">
        <f>F20</f>
        <v>0</v>
      </c>
      <c r="G9" s="709">
        <f>G20</f>
        <v>0</v>
      </c>
    </row>
    <row r="10" spans="1:10">
      <c r="B10" s="707" t="str">
        <f t="shared" si="0"/>
        <v>Total</v>
      </c>
      <c r="C10" s="709">
        <f>SUM(C5:C9)</f>
        <v>4721194.4489971697</v>
      </c>
      <c r="D10" s="709">
        <f>SUM(D5:D9)</f>
        <v>2614720.540748585</v>
      </c>
      <c r="E10" s="709">
        <f>SUM(E5:E9)</f>
        <v>3345335.5026505901</v>
      </c>
      <c r="F10" s="709">
        <f>SUM(F5:F9)</f>
        <v>2464781.5808355613</v>
      </c>
      <c r="G10" s="709">
        <f>SUM(G5:G9)</f>
        <v>927999.66636183439</v>
      </c>
    </row>
    <row r="11" spans="1:10"/>
    <row r="12" spans="1:10">
      <c r="B12" s="707" t="s">
        <v>892</v>
      </c>
      <c r="E12" s="567" t="s">
        <v>1136</v>
      </c>
      <c r="F12" s="756">
        <f>SUM(D10:G10)</f>
        <v>9352837.2905965708</v>
      </c>
      <c r="G12" s="769">
        <f>F13-F12</f>
        <v>-9.0596571564674377E-2</v>
      </c>
    </row>
    <row r="13" spans="1:10">
      <c r="E13" s="567" t="s">
        <v>893</v>
      </c>
      <c r="F13" s="770">
        <f>15588062*0.6</f>
        <v>9352837.1999999993</v>
      </c>
      <c r="G13" s="771">
        <f>F12/F13</f>
        <v>1.0000000096865336</v>
      </c>
      <c r="I13" s="738"/>
    </row>
    <row r="14" spans="1:10">
      <c r="B14" s="726" t="s">
        <v>0</v>
      </c>
      <c r="H14" s="738"/>
    </row>
    <row r="15" spans="1:10">
      <c r="B15" s="707" t="s">
        <v>890</v>
      </c>
      <c r="C15" s="772" t="s">
        <v>55</v>
      </c>
      <c r="D15" s="738" t="s">
        <v>891</v>
      </c>
      <c r="E15" s="773" t="s">
        <v>56</v>
      </c>
      <c r="F15" s="773" t="s">
        <v>57</v>
      </c>
      <c r="G15" s="773" t="s">
        <v>58</v>
      </c>
      <c r="J15" s="738"/>
    </row>
    <row r="16" spans="1:10">
      <c r="B16" s="763" t="s">
        <v>853</v>
      </c>
      <c r="C16" s="732">
        <f>'Detailed Budget'!AE100</f>
        <v>7651379.5412429264</v>
      </c>
      <c r="D16" s="732">
        <f>'Detailed Budget'!AE112</f>
        <v>3825689.7706214632</v>
      </c>
      <c r="E16" s="732">
        <f>'Detailed Budget'!AF112</f>
        <v>6636281.5241264747</v>
      </c>
      <c r="F16" s="732">
        <f>'Detailed Budget'!AG112</f>
        <v>4759179.2145889038</v>
      </c>
      <c r="G16" s="732">
        <f>'Detailed Budget'!AH112</f>
        <v>1440292.3859045857</v>
      </c>
      <c r="J16" s="738"/>
    </row>
    <row r="17" spans="2:10">
      <c r="B17" s="763" t="s">
        <v>854</v>
      </c>
      <c r="C17" s="732">
        <f>'Detailed Budget'!AE101</f>
        <v>2526984.0812499998</v>
      </c>
      <c r="D17" s="732">
        <f>'Detailed Budget'!AE113</f>
        <v>1615239.0812499998</v>
      </c>
      <c r="E17" s="732">
        <f>'Detailed Budget'!AF113</f>
        <v>825807.23249999993</v>
      </c>
      <c r="F17" s="732">
        <f>'Detailed Budget'!AG113</f>
        <v>557524.73750000005</v>
      </c>
      <c r="G17" s="732">
        <f>'Detailed Budget'!AH113</f>
        <v>479706.78</v>
      </c>
      <c r="J17" s="738"/>
    </row>
    <row r="18" spans="2:10">
      <c r="B18" s="763" t="s">
        <v>905</v>
      </c>
      <c r="C18" s="732">
        <f>'Detailed Budget'!AE102</f>
        <v>824622.5</v>
      </c>
      <c r="D18" s="732">
        <f>'Detailed Budget'!AE114</f>
        <v>695872.5</v>
      </c>
      <c r="E18" s="732">
        <f>'Detailed Budget'!AF114</f>
        <v>101250</v>
      </c>
      <c r="F18" s="732">
        <f>'Detailed Budget'!AG114</f>
        <v>45250</v>
      </c>
      <c r="G18" s="732">
        <f>'Detailed Budget'!AH114</f>
        <v>0</v>
      </c>
      <c r="J18" s="738"/>
    </row>
    <row r="19" spans="2:10">
      <c r="B19" s="763" t="s">
        <v>840</v>
      </c>
      <c r="C19" s="732">
        <f>'Detailed Budget'!AE103</f>
        <v>800000</v>
      </c>
      <c r="D19" s="732">
        <f>'Detailed Budget'!AE115</f>
        <v>400000</v>
      </c>
      <c r="E19" s="732">
        <f>'Detailed Budget'!AF115</f>
        <v>800000</v>
      </c>
      <c r="F19" s="732">
        <f>'Detailed Budget'!AG115</f>
        <v>800000</v>
      </c>
      <c r="G19" s="732">
        <f>'Detailed Budget'!AH115</f>
        <v>400000</v>
      </c>
    </row>
    <row r="20" spans="2:10">
      <c r="C20" s="732"/>
      <c r="D20" s="732"/>
      <c r="E20" s="732"/>
      <c r="F20" s="732"/>
      <c r="G20" s="732"/>
    </row>
    <row r="21" spans="2:10">
      <c r="B21" s="707" t="s">
        <v>4</v>
      </c>
      <c r="C21" s="732">
        <f>SUM(C16:C20)</f>
        <v>11802986.122492926</v>
      </c>
      <c r="D21" s="732">
        <f>SUM(D16:D20)</f>
        <v>6536801.3518714625</v>
      </c>
      <c r="E21" s="732">
        <f>SUM(E16:E20)</f>
        <v>8363338.7566264747</v>
      </c>
      <c r="F21" s="732">
        <f>SUM(F16:F20)</f>
        <v>6161953.9520889036</v>
      </c>
      <c r="G21" s="732">
        <f>SUM(G16:G20)</f>
        <v>2319999.1659045857</v>
      </c>
    </row>
    <row r="22" spans="2:10"/>
    <row r="23" spans="2:10">
      <c r="G23" s="738"/>
      <c r="I23" s="738">
        <f>I13*2.5</f>
        <v>0</v>
      </c>
    </row>
    <row r="24" spans="2:10"/>
    <row r="25" spans="2:10"/>
    <row r="26" spans="2:10"/>
    <row r="27" spans="2:10"/>
    <row r="28" spans="2:10"/>
    <row r="29" spans="2:10"/>
    <row r="30" spans="2:10"/>
    <row r="31" spans="2:10"/>
    <row r="32" spans="2:10" hidden="1"/>
    <row r="33" hidden="1"/>
    <row r="34" hidden="1"/>
    <row r="35" hidden="1"/>
    <row r="36" hidden="1"/>
    <row r="37" hidden="1"/>
    <row r="38" hidden="1"/>
    <row r="39" hidden="1"/>
    <row r="40" hidden="1"/>
    <row r="41" hidden="1"/>
    <row r="42" hidden="1"/>
    <row r="43" hidden="1"/>
    <row r="44" hidden="1"/>
  </sheetData>
  <mergeCells count="1">
    <mergeCell ref="A1:H1"/>
  </mergeCells>
  <pageMargins left="0.75" right="0.75" top="1" bottom="1" header="0.5" footer="0.5"/>
  <pageSetup paperSize="9" scale="83" orientation="landscape"/>
  <tableParts count="2">
    <tablePart r:id="rId1"/>
    <tablePart r:id="rId2"/>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31"/>
  <sheetViews>
    <sheetView topLeftCell="A23" zoomScale="125" zoomScaleNormal="125" zoomScalePageLayoutView="125" workbookViewId="0">
      <selection activeCell="H126" activeCellId="1" sqref="G111 H126"/>
    </sheetView>
  </sheetViews>
  <sheetFormatPr baseColWidth="10" defaultColWidth="11.5" defaultRowHeight="12"/>
  <cols>
    <col min="1" max="1" width="11.5" style="333"/>
    <col min="2" max="2" width="12.83203125" style="707" customWidth="1"/>
    <col min="3" max="3" width="13.83203125" style="707" bestFit="1" customWidth="1"/>
    <col min="4" max="6" width="13.1640625" style="707" bestFit="1" customWidth="1"/>
    <col min="7" max="8" width="11.5" style="707"/>
    <col min="9" max="9" width="13.1640625" style="707" bestFit="1" customWidth="1"/>
    <col min="10" max="10" width="11.5" style="707"/>
    <col min="11" max="11" width="30.5" style="707" customWidth="1"/>
    <col min="12" max="14" width="18.6640625" style="707" customWidth="1"/>
    <col min="15" max="15" width="14.33203125" style="707" customWidth="1"/>
    <col min="16" max="16384" width="11.5" style="707"/>
  </cols>
  <sheetData>
    <row r="1" spans="1:14">
      <c r="A1" s="726" t="s">
        <v>0</v>
      </c>
      <c r="B1" s="567" t="s">
        <v>941</v>
      </c>
    </row>
    <row r="2" spans="1:14">
      <c r="A2" s="780"/>
    </row>
    <row r="3" spans="1:14">
      <c r="A3" s="780"/>
      <c r="B3" s="567" t="s">
        <v>942</v>
      </c>
      <c r="J3" s="774" t="s">
        <v>938</v>
      </c>
      <c r="K3" s="707" t="s">
        <v>55</v>
      </c>
      <c r="L3" s="707" t="s">
        <v>56</v>
      </c>
      <c r="M3" s="707" t="s">
        <v>57</v>
      </c>
      <c r="N3" s="707" t="s">
        <v>58</v>
      </c>
    </row>
    <row r="4" spans="1:14">
      <c r="A4" s="780"/>
      <c r="B4" s="567"/>
      <c r="J4" s="781" t="str">
        <f>'Detailed Budget'!AJ89</f>
        <v>Prevention</v>
      </c>
      <c r="K4" s="732">
        <f>'Detailed Budget'!AE89</f>
        <v>12781018</v>
      </c>
      <c r="L4" s="732">
        <f>'Detailed Budget'!AF89</f>
        <v>15452502.637264952</v>
      </c>
      <c r="M4" s="732">
        <f>'Detailed Budget'!AG89</f>
        <v>18269335.204942241</v>
      </c>
      <c r="N4" s="732">
        <f>'Detailed Budget'!AH89</f>
        <v>22197050.698753763</v>
      </c>
    </row>
    <row r="5" spans="1:14">
      <c r="A5" s="780">
        <v>1</v>
      </c>
      <c r="B5" s="782" t="s">
        <v>943</v>
      </c>
      <c r="C5" s="783"/>
      <c r="D5" s="783"/>
      <c r="E5" s="783"/>
      <c r="F5" s="783"/>
      <c r="J5" s="784" t="str">
        <f>'Detailed Budget'!AJ90</f>
        <v>Care and Treatment</v>
      </c>
      <c r="K5" s="732">
        <f>'Detailed Budget'!AE90</f>
        <v>11187825.293749999</v>
      </c>
      <c r="L5" s="732">
        <f>'Detailed Budget'!AF90</f>
        <v>18882916.192499999</v>
      </c>
      <c r="M5" s="732">
        <f>'Detailed Budget'!AG90</f>
        <v>21859710.412499998</v>
      </c>
      <c r="N5" s="732">
        <f>'Detailed Budget'!AH90</f>
        <v>22282632.719999999</v>
      </c>
    </row>
    <row r="6" spans="1:14">
      <c r="A6" s="780"/>
      <c r="C6" s="567">
        <v>2019</v>
      </c>
      <c r="D6" s="567">
        <v>2020</v>
      </c>
      <c r="E6" s="567">
        <v>2021</v>
      </c>
      <c r="F6" s="567">
        <v>2022</v>
      </c>
      <c r="J6" s="781" t="str">
        <f>'Detailed Budget'!AJ91</f>
        <v>Governance</v>
      </c>
      <c r="K6" s="732">
        <f>'Detailed Budget'!AE91</f>
        <v>0</v>
      </c>
      <c r="L6" s="732">
        <f>'Detailed Budget'!AF91</f>
        <v>0</v>
      </c>
      <c r="M6" s="732">
        <f>'Detailed Budget'!AG91</f>
        <v>0</v>
      </c>
      <c r="N6" s="732">
        <f>'Detailed Budget'!AH91</f>
        <v>0</v>
      </c>
    </row>
    <row r="7" spans="1:14">
      <c r="A7" s="780"/>
      <c r="B7" s="707" t="s">
        <v>944</v>
      </c>
      <c r="C7" s="732">
        <f>'Detailed Budget'!AE137</f>
        <v>36116789.416242927</v>
      </c>
      <c r="D7" s="732">
        <f>'Detailed Budget'!AF137</f>
        <v>43894326.586391419</v>
      </c>
      <c r="E7" s="732">
        <f>'Detailed Budget'!AG137</f>
        <v>47337543.569531143</v>
      </c>
      <c r="F7" s="732">
        <f>'Detailed Budget'!AH137</f>
        <v>48255503.665908352</v>
      </c>
      <c r="J7" s="784" t="str">
        <f>'Detailed Budget'!AJ92</f>
        <v>Management</v>
      </c>
      <c r="K7" s="732">
        <f>'Detailed Budget'!AE92</f>
        <v>0</v>
      </c>
      <c r="L7" s="732">
        <f>'Detailed Budget'!AF92</f>
        <v>0</v>
      </c>
      <c r="M7" s="732">
        <f>'Detailed Budget'!AG92</f>
        <v>0</v>
      </c>
      <c r="N7" s="732">
        <f>'Detailed Budget'!AH92</f>
        <v>0</v>
      </c>
    </row>
    <row r="8" spans="1:14">
      <c r="A8" s="780"/>
      <c r="B8" s="707" t="s">
        <v>941</v>
      </c>
      <c r="C8" s="732">
        <f>'Detailed Budget'!AE93</f>
        <v>23968843.293749999</v>
      </c>
      <c r="D8" s="732">
        <f>'Detailed Budget'!AF93</f>
        <v>34335418.829764947</v>
      </c>
      <c r="E8" s="732">
        <f>'Detailed Budget'!AG93</f>
        <v>40129045.617442235</v>
      </c>
      <c r="F8" s="732">
        <f>'Detailed Budget'!AH93</f>
        <v>44479683.418753758</v>
      </c>
      <c r="J8" s="785" t="str">
        <f>'Detailed Budget'!AJ93</f>
        <v>Total</v>
      </c>
      <c r="K8" s="770">
        <f>'Detailed Budget'!AE93</f>
        <v>23968843.293749999</v>
      </c>
      <c r="L8" s="770">
        <f>'Detailed Budget'!AF93</f>
        <v>34335418.829764947</v>
      </c>
      <c r="M8" s="770">
        <f>'Detailed Budget'!AG93</f>
        <v>40129045.617442235</v>
      </c>
      <c r="N8" s="770">
        <f>'Detailed Budget'!AH93</f>
        <v>44479683.418753758</v>
      </c>
    </row>
    <row r="9" spans="1:14">
      <c r="A9" s="780"/>
      <c r="B9" s="786" t="s">
        <v>204</v>
      </c>
      <c r="C9" s="787">
        <f>C8/C7</f>
        <v>0.66364822790617184</v>
      </c>
      <c r="D9" s="787">
        <f>D8/D7</f>
        <v>0.78222908289040649</v>
      </c>
      <c r="E9" s="787">
        <f>E8/E7</f>
        <v>0.84772133472661504</v>
      </c>
      <c r="F9" s="787">
        <f>F8/F7</f>
        <v>0.92175358331567592</v>
      </c>
    </row>
    <row r="10" spans="1:14">
      <c r="A10" s="780"/>
    </row>
    <row r="11" spans="1:14">
      <c r="A11" s="780"/>
      <c r="J11" s="707" t="s">
        <v>939</v>
      </c>
    </row>
    <row r="12" spans="1:14">
      <c r="A12" s="780">
        <v>2</v>
      </c>
      <c r="B12" s="782" t="s">
        <v>945</v>
      </c>
      <c r="C12" s="783"/>
      <c r="D12" s="783"/>
      <c r="E12" s="783"/>
      <c r="F12" s="783"/>
    </row>
    <row r="13" spans="1:14">
      <c r="A13" s="780"/>
      <c r="C13" s="567">
        <v>2019</v>
      </c>
      <c r="D13" s="567">
        <v>2020</v>
      </c>
      <c r="E13" s="567">
        <v>2021</v>
      </c>
      <c r="F13" s="567">
        <v>2022</v>
      </c>
    </row>
    <row r="14" spans="1:14">
      <c r="A14" s="780"/>
      <c r="B14" s="567" t="s">
        <v>946</v>
      </c>
      <c r="C14" s="738">
        <f>C7-H14</f>
        <v>-8532010.5837570727</v>
      </c>
      <c r="D14" s="738">
        <f>D8-C8</f>
        <v>10366575.536014948</v>
      </c>
      <c r="E14" s="738">
        <f>E8-D8</f>
        <v>5793626.7876772881</v>
      </c>
      <c r="F14" s="738">
        <f>F8-E8</f>
        <v>4350637.8013115227</v>
      </c>
      <c r="H14" s="788">
        <v>44648800</v>
      </c>
      <c r="I14" s="707" t="s">
        <v>947</v>
      </c>
    </row>
    <row r="15" spans="1:14">
      <c r="A15" s="780"/>
      <c r="B15" s="567" t="s">
        <v>948</v>
      </c>
      <c r="C15" s="737">
        <f>C14/H14</f>
        <v>-0.19109159896250455</v>
      </c>
      <c r="D15" s="737">
        <f>D14/C8</f>
        <v>0.43250211989654447</v>
      </c>
      <c r="E15" s="737">
        <f>E14/D8</f>
        <v>0.16873616181593989</v>
      </c>
      <c r="F15" s="737">
        <f>F14/E8</f>
        <v>0.10841617921310598</v>
      </c>
    </row>
    <row r="16" spans="1:14">
      <c r="A16" s="780"/>
    </row>
    <row r="17" spans="1:6">
      <c r="A17" s="780"/>
    </row>
    <row r="18" spans="1:6">
      <c r="A18" s="780">
        <v>3</v>
      </c>
      <c r="B18" s="782" t="s">
        <v>955</v>
      </c>
      <c r="C18" s="783"/>
      <c r="D18" s="783"/>
      <c r="E18" s="783"/>
      <c r="F18" s="783"/>
    </row>
    <row r="19" spans="1:6">
      <c r="C19" s="567">
        <v>2019</v>
      </c>
      <c r="D19" s="567">
        <v>2020</v>
      </c>
      <c r="E19" s="567">
        <v>2021</v>
      </c>
      <c r="F19" s="567">
        <v>2022</v>
      </c>
    </row>
    <row r="20" spans="1:6">
      <c r="B20" s="789" t="s">
        <v>949</v>
      </c>
      <c r="C20" s="790">
        <f>SUM(C21:C23)</f>
        <v>22771626.916242927</v>
      </c>
      <c r="D20" s="790">
        <f>SUM(D21:D23)</f>
        <v>29722151.586391427</v>
      </c>
      <c r="E20" s="790">
        <f>SUM(E21:E23)</f>
        <v>32547893.569531139</v>
      </c>
      <c r="F20" s="790">
        <f>SUM(F21:F23)</f>
        <v>33060053.665908352</v>
      </c>
    </row>
    <row r="21" spans="1:6">
      <c r="B21" s="707" t="s">
        <v>937</v>
      </c>
      <c r="C21" s="738">
        <f>'Detailed Budget'!AE153</f>
        <v>12635553.293749999</v>
      </c>
      <c r="D21" s="738">
        <f>'Detailed Budget'!AF153</f>
        <v>22142338.829764951</v>
      </c>
      <c r="E21" s="738">
        <f>'Detailed Budget'!AG153</f>
        <v>27113465.617442235</v>
      </c>
      <c r="F21" s="738">
        <f>'Detailed Budget'!AH153</f>
        <v>30752803.418753766</v>
      </c>
    </row>
    <row r="22" spans="1:6">
      <c r="B22" s="707" t="s">
        <v>522</v>
      </c>
      <c r="C22" s="738">
        <f>'Detailed Budget'!AE161</f>
        <v>10106073.622492926</v>
      </c>
      <c r="D22" s="738">
        <f>'Detailed Budget'!AF161</f>
        <v>7462088.7566264747</v>
      </c>
      <c r="E22" s="738">
        <f>'Detailed Budget'!AG161</f>
        <v>5316703.9520889036</v>
      </c>
      <c r="F22" s="738">
        <f>'Detailed Budget'!AH161</f>
        <v>1919999.1659045857</v>
      </c>
    </row>
    <row r="23" spans="1:6">
      <c r="B23" s="707" t="s">
        <v>845</v>
      </c>
      <c r="C23" s="738">
        <f>'Detailed Budget'!AE170</f>
        <v>30000</v>
      </c>
      <c r="D23" s="738">
        <f>'Detailed Budget'!AF170</f>
        <v>117724</v>
      </c>
      <c r="E23" s="738">
        <f>'Detailed Budget'!AG170</f>
        <v>117724</v>
      </c>
      <c r="F23" s="738">
        <f>'Detailed Budget'!AH170</f>
        <v>387251.08124999999</v>
      </c>
    </row>
    <row r="25" spans="1:6">
      <c r="B25" s="789" t="s">
        <v>950</v>
      </c>
    </row>
    <row r="26" spans="1:6">
      <c r="B26" s="707" t="s">
        <v>951</v>
      </c>
      <c r="C26" s="737">
        <f>C20/C7</f>
        <v>0.63049975604979347</v>
      </c>
      <c r="D26" s="737">
        <f>D20/D7</f>
        <v>0.67712968617694202</v>
      </c>
      <c r="E26" s="737">
        <f>E20/E7</f>
        <v>0.68757039582595969</v>
      </c>
      <c r="F26" s="737">
        <f>F20/F7</f>
        <v>0.68510431255253246</v>
      </c>
    </row>
    <row r="27" spans="1:6">
      <c r="B27" s="707" t="s">
        <v>952</v>
      </c>
    </row>
    <row r="29" spans="1:6">
      <c r="B29" s="782" t="s">
        <v>205</v>
      </c>
      <c r="C29" s="783"/>
      <c r="D29" s="783"/>
      <c r="E29" s="783"/>
      <c r="F29" s="783"/>
    </row>
    <row r="30" spans="1:6">
      <c r="D30" s="737">
        <v>1.35</v>
      </c>
      <c r="E30" s="737">
        <v>1.1000000000000001</v>
      </c>
      <c r="F30" s="737">
        <v>1.1000000000000001</v>
      </c>
    </row>
    <row r="31" spans="1:6">
      <c r="B31" s="567" t="s">
        <v>953</v>
      </c>
      <c r="C31" s="567">
        <v>2019</v>
      </c>
      <c r="D31" s="567">
        <v>2020</v>
      </c>
      <c r="E31" s="567">
        <v>2021</v>
      </c>
      <c r="F31" s="567">
        <v>2022</v>
      </c>
    </row>
    <row r="32" spans="1:6">
      <c r="B32" s="791"/>
      <c r="C32" s="792"/>
      <c r="D32" s="792"/>
      <c r="E32" s="792"/>
      <c r="F32" s="792"/>
    </row>
    <row r="33" spans="1:15">
      <c r="A33" s="372"/>
      <c r="B33" s="793" t="s">
        <v>853</v>
      </c>
      <c r="C33" s="794">
        <f>'Transition (2019)'!D9+'Transition (2019)'!D10+'Transition (2019)'!D19</f>
        <v>2558000</v>
      </c>
      <c r="D33" s="794">
        <f>'[15]2018-2022 (by GARP)_mod'!$K$15+'[15]2018-2022 (by GARP)_mod'!$K$20</f>
        <v>5020400</v>
      </c>
      <c r="E33" s="794">
        <f>'[15]2018-2022 (by GARP)_mod'!$K$15+'[15]2018-2022 (by GARP)_mod'!$K$20</f>
        <v>5020400</v>
      </c>
      <c r="F33" s="794">
        <f>'[15]2018-2022 (by GARP)_mod'!$K$15+'[15]2018-2022 (by GARP)_mod'!$K$20</f>
        <v>5020400</v>
      </c>
    </row>
    <row r="34" spans="1:15">
      <c r="A34" s="372"/>
      <c r="B34" s="793" t="s">
        <v>954</v>
      </c>
      <c r="C34" s="794">
        <f>'Transition (2019)'!D18+'Transition (2019)'!D17+'Transition (2019)'!D16+'Transition (2019)'!D11</f>
        <v>10077000</v>
      </c>
      <c r="D34" s="794">
        <f>'[15]2018-2022 (by GARP)_mod'!$K$27</f>
        <v>13256400</v>
      </c>
      <c r="E34" s="794">
        <f>'[15]2018-2022 (by GARP)_mod'!$K$27</f>
        <v>13256400</v>
      </c>
      <c r="F34" s="794">
        <f>'[15]2018-2022 (by GARP)_mod'!$K$27</f>
        <v>13256400</v>
      </c>
    </row>
    <row r="35" spans="1:15">
      <c r="A35" s="372"/>
      <c r="B35" s="792" t="s">
        <v>4</v>
      </c>
      <c r="C35" s="795">
        <f>SUM(C33:C34)</f>
        <v>12635000</v>
      </c>
      <c r="D35" s="795">
        <f>SUM(D33:D34)</f>
        <v>18276800</v>
      </c>
      <c r="E35" s="795">
        <f>SUM(E33:E34)</f>
        <v>18276800</v>
      </c>
      <c r="F35" s="795">
        <f>SUM(F33:F34)</f>
        <v>18276800</v>
      </c>
    </row>
    <row r="36" spans="1:15" ht="15">
      <c r="A36" s="707"/>
      <c r="B36"/>
      <c r="C36"/>
      <c r="D36"/>
      <c r="E36"/>
      <c r="F36"/>
    </row>
    <row r="37" spans="1:15">
      <c r="B37" s="791" t="s">
        <v>1236</v>
      </c>
      <c r="C37" s="796">
        <f>C35-C21</f>
        <v>-553.29374999925494</v>
      </c>
      <c r="D37" s="796">
        <f>D35-D21</f>
        <v>-3865538.829764951</v>
      </c>
      <c r="E37" s="796">
        <f>E35-E21</f>
        <v>-8836665.6174422354</v>
      </c>
      <c r="F37" s="796">
        <f>F35-F21</f>
        <v>-12476003.418753766</v>
      </c>
    </row>
    <row r="38" spans="1:15">
      <c r="B38" s="791" t="s">
        <v>204</v>
      </c>
      <c r="C38" s="797">
        <f>C37/C35</f>
        <v>-4.3790561931084678E-5</v>
      </c>
      <c r="D38" s="797">
        <f>D37/D35</f>
        <v>-0.21149976088620279</v>
      </c>
      <c r="E38" s="797">
        <f>E37/E35</f>
        <v>-0.48349085274458525</v>
      </c>
      <c r="F38" s="797">
        <f>F37/F35</f>
        <v>-0.68261421139114975</v>
      </c>
    </row>
    <row r="39" spans="1:15" ht="15">
      <c r="A39" s="372"/>
      <c r="B39"/>
      <c r="C39"/>
      <c r="D39"/>
      <c r="E39"/>
      <c r="F39"/>
    </row>
    <row r="43" spans="1:15" ht="15">
      <c r="B43"/>
      <c r="C43"/>
      <c r="D43"/>
      <c r="E43"/>
      <c r="F43"/>
    </row>
    <row r="44" spans="1:15" ht="15">
      <c r="B44"/>
      <c r="C44"/>
      <c r="D44"/>
      <c r="E44"/>
      <c r="F44"/>
    </row>
    <row r="47" spans="1:15">
      <c r="B47" s="782" t="s">
        <v>956</v>
      </c>
      <c r="C47" s="782"/>
      <c r="D47" s="782"/>
      <c r="E47" s="782"/>
      <c r="F47" s="782"/>
      <c r="K47" s="782" t="s">
        <v>956</v>
      </c>
      <c r="L47" s="782">
        <v>2019</v>
      </c>
      <c r="M47" s="782">
        <v>2020</v>
      </c>
      <c r="N47" s="782">
        <v>2021</v>
      </c>
      <c r="O47" s="782">
        <v>2022</v>
      </c>
    </row>
    <row r="48" spans="1:15">
      <c r="C48" s="798">
        <v>2019</v>
      </c>
      <c r="D48" s="798">
        <v>2020</v>
      </c>
      <c r="E48" s="798">
        <v>2021</v>
      </c>
      <c r="F48" s="798">
        <v>2022</v>
      </c>
      <c r="K48" s="782"/>
      <c r="L48" s="783"/>
      <c r="M48" s="783"/>
      <c r="N48" s="783"/>
      <c r="O48" s="783"/>
    </row>
    <row r="49" spans="1:16">
      <c r="A49" s="333">
        <v>1</v>
      </c>
      <c r="B49" s="707" t="s">
        <v>963</v>
      </c>
      <c r="C49" s="738">
        <f>L94</f>
        <v>2264488.2937499993</v>
      </c>
      <c r="D49" s="738">
        <f>M94</f>
        <v>6869637.8987499997</v>
      </c>
      <c r="E49" s="738">
        <f>N94</f>
        <v>2458013.7200000025</v>
      </c>
      <c r="F49" s="738">
        <f>O94</f>
        <v>443377.30749999732</v>
      </c>
      <c r="K49" s="799" t="str">
        <f>'Detailed Budget'!E10</f>
        <v>[HIV Prevention and Detection]</v>
      </c>
      <c r="L49" s="800">
        <f>'Detailed Budget'!O10</f>
        <v>12781018</v>
      </c>
      <c r="M49" s="800">
        <f>'Detailed Budget'!T10</f>
        <v>15452502.637264952</v>
      </c>
      <c r="N49" s="800">
        <f>'Detailed Budget'!X10</f>
        <v>18269335.204942241</v>
      </c>
      <c r="O49" s="800">
        <f>'Detailed Budget'!AB10</f>
        <v>22197050.698753763</v>
      </c>
    </row>
    <row r="50" spans="1:16">
      <c r="A50" s="333">
        <v>2</v>
      </c>
      <c r="B50" s="707" t="s">
        <v>960</v>
      </c>
      <c r="C50" s="738">
        <f>L98</f>
        <v>413355</v>
      </c>
      <c r="D50" s="738">
        <f>M98</f>
        <v>2479102.6372649521</v>
      </c>
      <c r="E50" s="738">
        <f>N98</f>
        <v>0</v>
      </c>
      <c r="F50" s="738">
        <f>O98</f>
        <v>123675</v>
      </c>
      <c r="K50" s="801" t="str">
        <f>'Detailed Budget'!E11</f>
        <v>Prevent HIV transmission, detect HIV, and ensure timely progression to care and treatment among the key affected populations</v>
      </c>
      <c r="L50" s="802">
        <f>'Detailed Budget'!O11</f>
        <v>9373705</v>
      </c>
      <c r="M50" s="802">
        <f>'Detailed Budget'!T11</f>
        <v>11594242.637264952</v>
      </c>
      <c r="N50" s="802">
        <f>'Detailed Budget'!X11</f>
        <v>14506945.704942239</v>
      </c>
      <c r="O50" s="802">
        <f>'Detailed Budget'!AB11</f>
        <v>18380201.198753763</v>
      </c>
    </row>
    <row r="51" spans="1:16">
      <c r="A51" s="333">
        <v>3</v>
      </c>
      <c r="B51" s="707" t="s">
        <v>964</v>
      </c>
      <c r="C51" s="764">
        <v>0</v>
      </c>
      <c r="D51" s="738">
        <f>M99</f>
        <v>643690</v>
      </c>
      <c r="E51" s="738">
        <f>N99</f>
        <v>5419605.7049422376</v>
      </c>
      <c r="F51" s="738">
        <f>O99</f>
        <v>8708191.1987537649</v>
      </c>
      <c r="K51" s="707" t="str">
        <f>'Detailed Budget'!E12</f>
        <v>Prevention and detection of HIV among PWID</v>
      </c>
      <c r="L51" s="738">
        <f>'Detailed Budget'!O12</f>
        <v>0</v>
      </c>
      <c r="M51" s="803">
        <f>'Detailed Budget'!T12</f>
        <v>1001407.2747516185</v>
      </c>
      <c r="N51" s="804">
        <f>'Detailed Budget'!X12</f>
        <v>2562151.1945822379</v>
      </c>
      <c r="O51" s="804">
        <f>'Detailed Budget'!AB12</f>
        <v>4444887.932460431</v>
      </c>
      <c r="P51" s="707" t="s">
        <v>958</v>
      </c>
    </row>
    <row r="52" spans="1:16">
      <c r="B52" s="567" t="s">
        <v>4</v>
      </c>
      <c r="C52" s="756">
        <f>SUM(C49:C51)</f>
        <v>2677843.2937499993</v>
      </c>
      <c r="D52" s="756">
        <f>SUM(D49:D51)</f>
        <v>9992430.5360149518</v>
      </c>
      <c r="E52" s="756">
        <f>SUM(E49:E51)</f>
        <v>7877619.4249422401</v>
      </c>
      <c r="F52" s="756">
        <f>SUM(F49:F51)</f>
        <v>9275243.5062537622</v>
      </c>
      <c r="K52" s="788" t="str">
        <f>'Detailed Budget'!E13</f>
        <v>Opioid Substitution Treatment (OST) and other forms of treatment and rehabilitation</v>
      </c>
      <c r="L52" s="805"/>
      <c r="M52" s="805"/>
      <c r="N52" s="805"/>
      <c r="O52" s="805"/>
    </row>
    <row r="53" spans="1:16">
      <c r="K53" s="707" t="str">
        <f>'Detailed Budget'!E14</f>
        <v>Prevention and detection of HIV among MSM</v>
      </c>
      <c r="L53" s="738">
        <f>'Detailed Budget'!O14</f>
        <v>0</v>
      </c>
      <c r="M53" s="803">
        <f>'Detailed Budget'!T14</f>
        <v>174665.36101333337</v>
      </c>
      <c r="N53" s="804">
        <f>'Detailed Budget'!X14</f>
        <v>550779.04136000003</v>
      </c>
      <c r="O53" s="804">
        <f>'Detailed Budget'!AB14</f>
        <v>1482004.1102933334</v>
      </c>
      <c r="P53" s="707" t="s">
        <v>958</v>
      </c>
    </row>
    <row r="54" spans="1:16">
      <c r="B54" s="806" t="s">
        <v>965</v>
      </c>
      <c r="C54" s="806"/>
      <c r="D54" s="806"/>
      <c r="E54" s="806"/>
      <c r="F54" s="806"/>
      <c r="K54" s="707" t="str">
        <f>'Detailed Budget'!E15</f>
        <v>HIV Prevention and detection among FSW</v>
      </c>
      <c r="L54" s="738">
        <f>'Detailed Budget'!O15</f>
        <v>0</v>
      </c>
      <c r="M54" s="803">
        <f>'Detailed Budget'!T15</f>
        <v>87540.001500000013</v>
      </c>
      <c r="N54" s="804">
        <f>'Detailed Budget'!X15</f>
        <v>274745.46900000004</v>
      </c>
      <c r="O54" s="804">
        <f>'Detailed Budget'!AB15</f>
        <v>764989.15599999996</v>
      </c>
      <c r="P54" s="707" t="s">
        <v>958</v>
      </c>
    </row>
    <row r="55" spans="1:16" ht="15">
      <c r="B55"/>
      <c r="C55"/>
      <c r="D55"/>
      <c r="E55"/>
      <c r="F55"/>
      <c r="K55" s="707" t="str">
        <f>'Detailed Budget'!E16</f>
        <v>HIV Prevention and Detection among Prisoners</v>
      </c>
      <c r="L55" s="738">
        <f>'Detailed Budget'!O16</f>
        <v>0</v>
      </c>
      <c r="M55" s="803">
        <f>'Detailed Budget'!T16</f>
        <v>200000</v>
      </c>
      <c r="N55" s="804">
        <f>'Detailed Budget'!X16</f>
        <v>200000</v>
      </c>
      <c r="O55" s="804">
        <f>'Detailed Budget'!AB16</f>
        <v>200000</v>
      </c>
      <c r="P55" s="707" t="s">
        <v>958</v>
      </c>
    </row>
    <row r="56" spans="1:16">
      <c r="A56" s="707"/>
      <c r="K56" s="788" t="str">
        <f>'Detailed Budget'!E17</f>
        <v>Hepatitis B Prevention and vaccination among KAPs</v>
      </c>
    </row>
    <row r="57" spans="1:16">
      <c r="A57" s="707"/>
      <c r="K57" s="707" t="str">
        <f>'Detailed Budget'!E18</f>
        <v>Special Programs for adolescents and young people who inject drugs</v>
      </c>
      <c r="L57" s="738">
        <f>'Detailed Budget'!O18</f>
        <v>0</v>
      </c>
      <c r="M57" s="738">
        <f>'Detailed Budget'!T18</f>
        <v>0</v>
      </c>
      <c r="N57" s="738">
        <f>'Detailed Budget'!X18</f>
        <v>0</v>
      </c>
      <c r="O57" s="803">
        <f>'Detailed Budget'!AB18</f>
        <v>0</v>
      </c>
      <c r="P57" s="707" t="s">
        <v>958</v>
      </c>
    </row>
    <row r="58" spans="1:16">
      <c r="A58" s="707">
        <v>1</v>
      </c>
      <c r="B58" s="567" t="s">
        <v>1020</v>
      </c>
      <c r="C58" s="807">
        <v>1.2</v>
      </c>
      <c r="F58" s="807">
        <v>1.35</v>
      </c>
      <c r="K58" s="707" t="str">
        <f>'Detailed Budget'!E19</f>
        <v>PrEP</v>
      </c>
      <c r="L58" s="803">
        <f>'Detailed Budget'!O19</f>
        <v>67705</v>
      </c>
      <c r="M58" s="804">
        <f>'Detailed Budget'!T19</f>
        <v>194630</v>
      </c>
      <c r="N58" s="804">
        <f>'Detailed Budget'!X19</f>
        <v>333270</v>
      </c>
      <c r="O58" s="804">
        <f>'Detailed Budget'!AB19</f>
        <v>382320</v>
      </c>
      <c r="P58" s="707" t="s">
        <v>958</v>
      </c>
    </row>
    <row r="59" spans="1:16">
      <c r="A59" s="707"/>
      <c r="B59" s="793" t="s">
        <v>853</v>
      </c>
      <c r="C59" s="738">
        <f>C33*C58</f>
        <v>3069600</v>
      </c>
      <c r="D59" s="738">
        <f t="shared" ref="D59:F60" si="0">C59*$F$58</f>
        <v>4143960.0000000005</v>
      </c>
      <c r="E59" s="738">
        <f t="shared" si="0"/>
        <v>5594346.0000000009</v>
      </c>
      <c r="F59" s="738">
        <f t="shared" si="0"/>
        <v>7552367.1000000015</v>
      </c>
      <c r="K59" s="707" t="str">
        <f>'Detailed Budget'!E20</f>
        <v>Mental health services for all KAPs</v>
      </c>
      <c r="L59" s="738">
        <f>'Detailed Budget'!O20</f>
        <v>0</v>
      </c>
      <c r="M59" s="738">
        <f>'Detailed Budget'!T20</f>
        <v>0</v>
      </c>
      <c r="N59" s="738">
        <f>'Detailed Budget'!X20</f>
        <v>0</v>
      </c>
      <c r="O59" s="803">
        <f>'Detailed Budget'!AB20</f>
        <v>0</v>
      </c>
      <c r="P59" s="707" t="s">
        <v>958</v>
      </c>
    </row>
    <row r="60" spans="1:16">
      <c r="A60" s="707"/>
      <c r="B60" s="793" t="s">
        <v>954</v>
      </c>
      <c r="C60" s="738">
        <f>C34*C58</f>
        <v>12092400</v>
      </c>
      <c r="D60" s="738">
        <f t="shared" si="0"/>
        <v>16324740.000000002</v>
      </c>
      <c r="E60" s="738">
        <f t="shared" si="0"/>
        <v>22038399.000000004</v>
      </c>
      <c r="F60" s="738">
        <f t="shared" si="0"/>
        <v>29751838.650000006</v>
      </c>
      <c r="K60" s="707" t="str">
        <f>'Detailed Budget'!E21</f>
        <v>Improve access to SRH services for all KAPs</v>
      </c>
      <c r="L60" s="738">
        <f>'Detailed Budget'!O21</f>
        <v>0</v>
      </c>
      <c r="M60" s="738">
        <f>'Detailed Budget'!T21</f>
        <v>0</v>
      </c>
      <c r="N60" s="738">
        <f>'Detailed Budget'!X21</f>
        <v>0</v>
      </c>
      <c r="O60" s="803">
        <f>'Detailed Budget'!AB21</f>
        <v>0</v>
      </c>
      <c r="P60" s="707" t="s">
        <v>958</v>
      </c>
    </row>
    <row r="61" spans="1:16">
      <c r="A61" s="707"/>
      <c r="B61" s="792" t="s">
        <v>4</v>
      </c>
      <c r="C61" s="738">
        <f>SUM(C59:C60)</f>
        <v>15162000</v>
      </c>
      <c r="D61" s="738">
        <f>SUM(D59:D60)</f>
        <v>20468700.000000004</v>
      </c>
      <c r="E61" s="738">
        <f>SUM(E59:E60)</f>
        <v>27632745.000000004</v>
      </c>
      <c r="F61" s="738">
        <f>SUM(F59:F60)</f>
        <v>37304205.750000007</v>
      </c>
      <c r="K61" s="707" t="str">
        <f>'Detailed Budget'!E22</f>
        <v>Introduction and expansion of HIVST among KAPs and other vulnerable groups</v>
      </c>
      <c r="L61" s="738">
        <f>'Detailed Budget'!O22</f>
        <v>0</v>
      </c>
      <c r="M61" s="738">
        <f>'Detailed Budget'!T22</f>
        <v>0</v>
      </c>
      <c r="N61" s="738">
        <f>'Detailed Budget'!X22</f>
        <v>0</v>
      </c>
      <c r="O61" s="803">
        <f>'Detailed Budget'!AB22</f>
        <v>0</v>
      </c>
      <c r="P61" s="707" t="s">
        <v>958</v>
      </c>
    </row>
    <row r="62" spans="1:16">
      <c r="A62" s="707"/>
      <c r="K62" s="801" t="str">
        <f>'Detailed Budget'!E23</f>
        <v>Prevention and detection of HIV in healthcare settings</v>
      </c>
      <c r="L62" s="802">
        <f>'Detailed Budget'!O23</f>
        <v>3407313</v>
      </c>
      <c r="M62" s="802">
        <f>'Detailed Budget'!T23</f>
        <v>3858260</v>
      </c>
      <c r="N62" s="802">
        <f>'Detailed Budget'!X23</f>
        <v>3762389.5</v>
      </c>
      <c r="O62" s="802">
        <f>'Detailed Budget'!AB23</f>
        <v>3816849.5</v>
      </c>
    </row>
    <row r="63" spans="1:16">
      <c r="A63" s="707"/>
      <c r="C63" s="738">
        <f>C61-C21</f>
        <v>2526446.7062500007</v>
      </c>
      <c r="D63" s="738">
        <f>D61-D21</f>
        <v>-1673638.8297649473</v>
      </c>
      <c r="E63" s="738">
        <f>E61-E21</f>
        <v>519279.38255776837</v>
      </c>
      <c r="F63" s="738">
        <f>F61-F21</f>
        <v>6551402.3312462419</v>
      </c>
      <c r="K63" s="707" t="str">
        <f>'Detailed Budget'!E24</f>
        <v>Enhancing Provider Initiated Testing (PIT) for HIV, including HIV confirmation</v>
      </c>
      <c r="L63" s="808">
        <f>'Detailed Budget'!O24</f>
        <v>1178953</v>
      </c>
      <c r="M63" s="808">
        <f>'Detailed Budget'!T24</f>
        <v>1441280</v>
      </c>
      <c r="N63" s="808">
        <f>'Detailed Budget'!X24</f>
        <v>1221789.5</v>
      </c>
      <c r="O63" s="808">
        <f>'Detailed Budget'!AB24</f>
        <v>1208269.5</v>
      </c>
      <c r="P63" s="707" t="s">
        <v>959</v>
      </c>
    </row>
    <row r="64" spans="1:16">
      <c r="A64" s="707"/>
      <c r="K64" s="707" t="str">
        <f>'Detailed Budget'!E25</f>
        <v>Provider initiated testing at primary care setting</v>
      </c>
      <c r="L64" s="803">
        <f>'Detailed Budget'!O25</f>
        <v>270000</v>
      </c>
      <c r="M64" s="804">
        <f>'Detailed Budget'!T25</f>
        <v>300000</v>
      </c>
      <c r="N64" s="804">
        <f>'Detailed Budget'!X25</f>
        <v>250000</v>
      </c>
      <c r="O64" s="804">
        <f>'Detailed Budget'!AB25</f>
        <v>125000</v>
      </c>
      <c r="P64" s="707" t="s">
        <v>958</v>
      </c>
    </row>
    <row r="65" spans="1:16">
      <c r="K65" s="707" t="str">
        <f>'Detailed Budget'!E26</f>
        <v>Provider initiated HIV testing in hospitalized persons</v>
      </c>
      <c r="L65" s="738">
        <f>'Detailed Budget'!O26</f>
        <v>0</v>
      </c>
      <c r="M65" s="738">
        <f>'Detailed Budget'!P26</f>
        <v>0</v>
      </c>
      <c r="N65" s="738">
        <f>'Detailed Budget'!X26</f>
        <v>0</v>
      </c>
      <c r="O65" s="738">
        <f>'Detailed Budget'!AB26</f>
        <v>0</v>
      </c>
    </row>
    <row r="66" spans="1:16">
      <c r="K66" s="788" t="str">
        <f>'Detailed Budget'!E27</f>
        <v>Ensuring safety of donor blood</v>
      </c>
      <c r="L66" s="805"/>
      <c r="M66" s="805"/>
      <c r="N66" s="805"/>
      <c r="O66" s="805"/>
    </row>
    <row r="67" spans="1:16">
      <c r="A67" s="766">
        <v>2</v>
      </c>
      <c r="B67" s="567" t="s">
        <v>1024</v>
      </c>
      <c r="K67" s="707" t="str">
        <f>'Detailed Budget'!E28</f>
        <v>Post-exposure prophylaxis of HIV infection (PEP)</v>
      </c>
      <c r="L67" s="803">
        <f>'Detailed Budget'!O28</f>
        <v>3360</v>
      </c>
      <c r="M67" s="804">
        <f>'Detailed Budget'!T28</f>
        <v>4480</v>
      </c>
      <c r="N67" s="804">
        <f>'Detailed Budget'!X28</f>
        <v>5600</v>
      </c>
      <c r="O67" s="804">
        <f>'Detailed Budget'!AB28</f>
        <v>7280</v>
      </c>
      <c r="P67" s="707" t="s">
        <v>958</v>
      </c>
    </row>
    <row r="68" spans="1:16">
      <c r="B68" s="567" t="s">
        <v>206</v>
      </c>
      <c r="C68" s="707" t="s">
        <v>1140</v>
      </c>
      <c r="D68" s="707" t="s">
        <v>1141</v>
      </c>
      <c r="K68" s="788" t="str">
        <f>'Detailed Budget'!E29</f>
        <v>Prevention of Mother to Child Transmission of HIV (PMTCT)</v>
      </c>
      <c r="L68" s="805"/>
      <c r="M68" s="805"/>
      <c r="N68" s="805"/>
      <c r="O68" s="805"/>
    </row>
    <row r="69" spans="1:16">
      <c r="B69" s="707">
        <v>2008</v>
      </c>
      <c r="C69" s="707">
        <v>1000000</v>
      </c>
      <c r="D69" s="737"/>
      <c r="K69" s="799" t="str">
        <f>'Detailed Budget'!E30</f>
        <v>[HIV Care and Treatment]</v>
      </c>
      <c r="L69" s="799">
        <f>'Detailed Budget'!O30</f>
        <v>11187825.293749999</v>
      </c>
      <c r="M69" s="799">
        <f>'Detailed Budget'!T30</f>
        <v>18882916.192499999</v>
      </c>
      <c r="N69" s="799">
        <f>'Detailed Budget'!X30</f>
        <v>21859710.412499998</v>
      </c>
      <c r="O69" s="799">
        <f>'Detailed Budget'!AB30</f>
        <v>22282632.719999999</v>
      </c>
    </row>
    <row r="70" spans="1:16">
      <c r="B70" s="707">
        <v>2009</v>
      </c>
      <c r="C70" s="707">
        <v>2000000</v>
      </c>
      <c r="D70" s="737">
        <f>(C70-C69)/C69</f>
        <v>1</v>
      </c>
      <c r="K70" s="801" t="str">
        <f>'Detailed Budget'!E31</f>
        <v>Ensure uninterrupted delivery of high quality treatment and care</v>
      </c>
      <c r="L70" s="801">
        <f>'Detailed Budget'!O31</f>
        <v>11115535.293749999</v>
      </c>
      <c r="M70" s="801">
        <f>'Detailed Budget'!T31</f>
        <v>18738336.192499999</v>
      </c>
      <c r="N70" s="801">
        <f>'Detailed Budget'!X31</f>
        <v>21498830.412499998</v>
      </c>
      <c r="O70" s="801">
        <f>'Detailed Budget'!AB31</f>
        <v>22014377.719999999</v>
      </c>
    </row>
    <row r="71" spans="1:16">
      <c r="B71" s="707">
        <v>2010</v>
      </c>
      <c r="C71" s="707">
        <v>2500000</v>
      </c>
      <c r="D71" s="737">
        <f t="shared" ref="D71:D83" si="1">(C71-C70)/C70</f>
        <v>0.25</v>
      </c>
      <c r="K71" s="707" t="str">
        <f>'Detailed Budget'!E32</f>
        <v>Delivery of essential clinical care services to all people living with HIV (PLHIV)</v>
      </c>
      <c r="L71" s="738">
        <f>'Detailed Budget'!O32</f>
        <v>11115535.293749999</v>
      </c>
      <c r="M71" s="738">
        <f>'Detailed Budget'!T32</f>
        <v>17988526.192499999</v>
      </c>
      <c r="N71" s="738">
        <f>'Detailed Budget'!X32</f>
        <v>20666030.412499998</v>
      </c>
      <c r="O71" s="738">
        <f>'Detailed Budget'!AB32</f>
        <v>21122927.719999999</v>
      </c>
    </row>
    <row r="72" spans="1:16">
      <c r="B72" s="707">
        <v>2011</v>
      </c>
      <c r="C72" s="707">
        <v>3150000</v>
      </c>
      <c r="D72" s="737">
        <f t="shared" si="1"/>
        <v>0.26</v>
      </c>
      <c r="K72" s="707" t="str">
        <f>'Detailed Budget'!E33</f>
        <v>Out-patient treatment</v>
      </c>
      <c r="L72" s="808">
        <f>'Detailed Budget'!O33</f>
        <v>3746081.1</v>
      </c>
      <c r="M72" s="808">
        <f>'Detailed Budget'!T33</f>
        <v>6632650</v>
      </c>
      <c r="N72" s="808">
        <f>'Detailed Budget'!X33</f>
        <v>7985850</v>
      </c>
      <c r="O72" s="808">
        <f>'Detailed Budget'!AB33</f>
        <v>7985850</v>
      </c>
      <c r="P72" s="707" t="s">
        <v>959</v>
      </c>
    </row>
    <row r="73" spans="1:16">
      <c r="B73" s="707">
        <v>2012</v>
      </c>
      <c r="C73" s="707">
        <v>3112000</v>
      </c>
      <c r="D73" s="737">
        <f t="shared" si="1"/>
        <v>-1.2063492063492064E-2</v>
      </c>
      <c r="K73" s="707" t="str">
        <f>'Detailed Budget'!E34</f>
        <v>In-patient treatment</v>
      </c>
      <c r="L73" s="808">
        <f>'Detailed Budget'!O34</f>
        <v>2580685</v>
      </c>
      <c r="M73" s="808">
        <f>'Detailed Budget'!T34</f>
        <v>3185900</v>
      </c>
      <c r="N73" s="808">
        <f>'Detailed Budget'!X34</f>
        <v>3241000</v>
      </c>
      <c r="O73" s="808">
        <f>'Detailed Budget'!AB34</f>
        <v>3241000</v>
      </c>
      <c r="P73" s="707" t="s">
        <v>959</v>
      </c>
    </row>
    <row r="74" spans="1:16">
      <c r="B74" s="707">
        <v>2013</v>
      </c>
      <c r="C74" s="707">
        <v>3461000</v>
      </c>
      <c r="D74" s="737">
        <f t="shared" si="1"/>
        <v>0.112146529562982</v>
      </c>
      <c r="K74" s="707" t="str">
        <f>'Detailed Budget'!E35</f>
        <v>Adherence Support</v>
      </c>
      <c r="L74" s="738">
        <f>'Detailed Budget'!O35</f>
        <v>0</v>
      </c>
      <c r="M74" s="803">
        <f>'Detailed Budget'!T35</f>
        <v>265680</v>
      </c>
      <c r="N74" s="796">
        <f>'Detailed Budget'!X35</f>
        <v>265680</v>
      </c>
      <c r="O74" s="804">
        <f>'Detailed Budget'!AB35</f>
        <v>265680</v>
      </c>
      <c r="P74" s="707" t="s">
        <v>958</v>
      </c>
    </row>
    <row r="75" spans="1:16">
      <c r="B75" s="707">
        <v>2014</v>
      </c>
      <c r="C75" s="707">
        <v>4079600</v>
      </c>
      <c r="D75" s="737">
        <f t="shared" si="1"/>
        <v>0.17873446980641433</v>
      </c>
      <c r="K75" s="707" t="str">
        <f>'Detailed Budget'!E36</f>
        <v>Procurement of Lab-supplies</v>
      </c>
      <c r="L75" s="808">
        <f>'Detailed Budget'!O36</f>
        <v>2375791.4</v>
      </c>
      <c r="M75" s="808">
        <f>'Detailed Budget'!T36</f>
        <v>4305406</v>
      </c>
      <c r="N75" s="808">
        <f>'Detailed Budget'!X36</f>
        <v>4961415</v>
      </c>
      <c r="O75" s="808">
        <f>'Detailed Budget'!AB36</f>
        <v>4961415</v>
      </c>
      <c r="P75" s="707" t="s">
        <v>959</v>
      </c>
    </row>
    <row r="76" spans="1:16">
      <c r="B76" s="707">
        <v>2015</v>
      </c>
      <c r="C76" s="707">
        <v>5892700</v>
      </c>
      <c r="D76" s="737">
        <f t="shared" si="1"/>
        <v>0.44443082655162269</v>
      </c>
      <c r="K76" s="707" t="str">
        <f>'Detailed Budget'!E37</f>
        <v>1st line ARV</v>
      </c>
      <c r="L76" s="808">
        <f>'Detailed Budget'!O37</f>
        <v>1240900.6499999999</v>
      </c>
      <c r="M76" s="808">
        <f>'Detailed Budget'!T37</f>
        <v>1867405.1000000003</v>
      </c>
      <c r="N76" s="808">
        <f>'Detailed Budget'!X37</f>
        <v>2196762.7750000004</v>
      </c>
      <c r="O76" s="808">
        <f>'Detailed Budget'!AB37</f>
        <v>2283459.75</v>
      </c>
      <c r="P76" s="707" t="s">
        <v>959</v>
      </c>
    </row>
    <row r="77" spans="1:16">
      <c r="B77" s="707">
        <v>2016</v>
      </c>
      <c r="C77" s="707">
        <v>8424000</v>
      </c>
      <c r="D77" s="737">
        <f t="shared" si="1"/>
        <v>0.42956539447112529</v>
      </c>
      <c r="K77" s="707" t="str">
        <f>'Detailed Budget'!E38</f>
        <v>2nd line ARV</v>
      </c>
      <c r="L77" s="808">
        <f>'Detailed Budget'!O38</f>
        <v>1172077.1437499998</v>
      </c>
      <c r="M77" s="808">
        <f>'Detailed Budget'!T38</f>
        <v>1731485.0924999998</v>
      </c>
      <c r="N77" s="808">
        <f>'Detailed Budget'!X38</f>
        <v>2015322.6375</v>
      </c>
      <c r="O77" s="808">
        <f>'Detailed Budget'!AB38</f>
        <v>2385522.9700000002</v>
      </c>
      <c r="P77" s="707" t="s">
        <v>959</v>
      </c>
    </row>
    <row r="78" spans="1:16">
      <c r="B78" s="707">
        <v>2017</v>
      </c>
      <c r="C78" s="707">
        <v>8600000</v>
      </c>
      <c r="D78" s="737">
        <f t="shared" si="1"/>
        <v>2.0892687559354226E-2</v>
      </c>
      <c r="K78" s="707" t="str">
        <f>'Detailed Budget'!E39</f>
        <v>Provision of ART to all PLHIV in need in accordance with existing guidelines, including in the region of Abkhazia</v>
      </c>
      <c r="L78" s="738">
        <f>'Detailed Budget'!O39</f>
        <v>0</v>
      </c>
      <c r="M78" s="803">
        <f>'Detailed Budget'!T39</f>
        <v>82990</v>
      </c>
      <c r="N78" s="796">
        <f>'Detailed Budget'!X39</f>
        <v>165980</v>
      </c>
      <c r="O78" s="796">
        <f>'Detailed Budget'!AB39</f>
        <v>165980</v>
      </c>
      <c r="P78" s="707" t="s">
        <v>958</v>
      </c>
    </row>
    <row r="79" spans="1:16">
      <c r="B79" s="707">
        <v>2018</v>
      </c>
      <c r="C79" s="707">
        <v>10030000</v>
      </c>
      <c r="D79" s="737">
        <f t="shared" si="1"/>
        <v>0.16627906976744186</v>
      </c>
      <c r="K79" s="707" t="str">
        <f>'Detailed Budget'!E40</f>
        <v>Effective programme administration and quality of service delivery</v>
      </c>
      <c r="L79" s="738">
        <f>'Detailed Budget'!O40</f>
        <v>0</v>
      </c>
      <c r="M79" s="803">
        <f>'Detailed Budget'!T40</f>
        <v>666820</v>
      </c>
      <c r="N79" s="796">
        <f>'Detailed Budget'!X40</f>
        <v>666820</v>
      </c>
      <c r="O79" s="796">
        <f>'Detailed Budget'!AB40</f>
        <v>725470</v>
      </c>
      <c r="P79" s="707" t="s">
        <v>958</v>
      </c>
    </row>
    <row r="80" spans="1:16">
      <c r="B80" s="707">
        <v>2019</v>
      </c>
      <c r="C80" s="707">
        <v>12635000</v>
      </c>
      <c r="D80" s="737">
        <f t="shared" si="1"/>
        <v>0.25972083748753738</v>
      </c>
      <c r="E80" s="707" t="s">
        <v>1027</v>
      </c>
      <c r="F80" s="809">
        <f>AVERAGE(D70:D80)</f>
        <v>0.28270057483118055</v>
      </c>
      <c r="K80" s="801" t="str">
        <f>'Detailed Budget'!E41</f>
        <v>Reduce morbidity and mortality due to TB and HCV co-infections and injecting drug use</v>
      </c>
      <c r="L80" s="801">
        <f>'Detailed Budget'!O41</f>
        <v>0</v>
      </c>
      <c r="M80" s="801">
        <f>'Detailed Budget'!T41</f>
        <v>0</v>
      </c>
      <c r="N80" s="801">
        <f>'Detailed Budget'!X41</f>
        <v>0</v>
      </c>
      <c r="O80" s="801">
        <f>'Detailed Budget'!AB41</f>
        <v>0</v>
      </c>
    </row>
    <row r="81" spans="2:16">
      <c r="B81" s="707">
        <v>2022</v>
      </c>
      <c r="C81" s="707">
        <f>C80*1.35</f>
        <v>17057250</v>
      </c>
      <c r="D81" s="737">
        <f t="shared" si="1"/>
        <v>0.35</v>
      </c>
      <c r="K81" s="788" t="str">
        <f>'Detailed Budget'!E42</f>
        <v>Intensify HIV/TB collaborative activities (funded from the TB program)</v>
      </c>
      <c r="L81" s="805">
        <f>'Detailed Budget'!O42</f>
        <v>0</v>
      </c>
      <c r="M81" s="805">
        <f>'Detailed Budget'!T42</f>
        <v>0</v>
      </c>
      <c r="N81" s="805">
        <f>'Detailed Budget'!X42</f>
        <v>0</v>
      </c>
      <c r="O81" s="805">
        <f>'Detailed Budget'!AB42</f>
        <v>0</v>
      </c>
    </row>
    <row r="82" spans="2:16">
      <c r="B82" s="707">
        <v>2021</v>
      </c>
      <c r="C82" s="707">
        <f>C81*1.35</f>
        <v>23027287.5</v>
      </c>
      <c r="D82" s="737">
        <f t="shared" si="1"/>
        <v>0.35</v>
      </c>
      <c r="K82" s="788" t="str">
        <f>'Detailed Budget'!E43</f>
        <v>Provide treatment and care for viral hepatitis  (funded from the HVC program)</v>
      </c>
      <c r="L82" s="805"/>
      <c r="M82" s="805"/>
      <c r="N82" s="805"/>
      <c r="O82" s="805"/>
    </row>
    <row r="83" spans="2:16">
      <c r="B83" s="707">
        <v>2022</v>
      </c>
      <c r="C83" s="707">
        <f>C82*1.35</f>
        <v>31086838.125000004</v>
      </c>
      <c r="D83" s="737">
        <f t="shared" si="1"/>
        <v>0.35000000000000014</v>
      </c>
      <c r="K83" s="801" t="str">
        <f>'Detailed Budget'!E44</f>
        <v>Ensure provision of care and support services for PLHIV</v>
      </c>
      <c r="L83" s="801">
        <f>'Detailed Budget'!O44</f>
        <v>72290</v>
      </c>
      <c r="M83" s="801">
        <f>'Detailed Budget'!T44</f>
        <v>144580</v>
      </c>
      <c r="N83" s="801">
        <f>'Detailed Budget'!X44</f>
        <v>360880</v>
      </c>
      <c r="O83" s="801">
        <f>'Detailed Budget'!AB44</f>
        <v>268255</v>
      </c>
    </row>
    <row r="84" spans="2:16">
      <c r="K84" s="707" t="str">
        <f>'Detailed Budget'!E45</f>
        <v>Ensure operation of peer-support services</v>
      </c>
      <c r="L84" s="738">
        <f>'Detailed Budget'!O45</f>
        <v>0</v>
      </c>
      <c r="M84" s="738">
        <f>'Detailed Budget'!T45</f>
        <v>0</v>
      </c>
      <c r="N84" s="738">
        <f>'Detailed Budget'!X45</f>
        <v>185500</v>
      </c>
      <c r="O84" s="803">
        <f>'Detailed Budget'!AB45</f>
        <v>92875</v>
      </c>
      <c r="P84" s="707" t="s">
        <v>958</v>
      </c>
    </row>
    <row r="85" spans="2:16">
      <c r="K85" s="707" t="str">
        <f>'Detailed Budget'!E46</f>
        <v>Provide palliative care for chronically ill patients</v>
      </c>
      <c r="L85" s="803">
        <f>'Detailed Budget'!O46</f>
        <v>72290</v>
      </c>
      <c r="M85" s="796">
        <f>'Detailed Budget'!T46</f>
        <v>144580</v>
      </c>
      <c r="N85" s="796">
        <f>'Detailed Budget'!X46</f>
        <v>144580</v>
      </c>
      <c r="O85" s="796">
        <f>'Detailed Budget'!AB46</f>
        <v>144580</v>
      </c>
      <c r="P85" s="707" t="s">
        <v>958</v>
      </c>
    </row>
    <row r="86" spans="2:16">
      <c r="K86" s="707" t="str">
        <f>'Detailed Budget'!E47</f>
        <v>Support effective linkage of PLHIV to HIV and other medical care, as well as supportive services (case-manager)</v>
      </c>
      <c r="L86" s="738">
        <f>'Detailed Budget'!O47</f>
        <v>0</v>
      </c>
      <c r="M86" s="738">
        <f>'Detailed Budget'!T47</f>
        <v>0</v>
      </c>
      <c r="N86" s="738">
        <f>'Detailed Budget'!X47</f>
        <v>30800</v>
      </c>
      <c r="O86" s="803">
        <f>'Detailed Budget'!AB47</f>
        <v>30800</v>
      </c>
      <c r="P86" s="707" t="s">
        <v>958</v>
      </c>
    </row>
    <row r="93" spans="2:16">
      <c r="K93" s="567" t="s">
        <v>961</v>
      </c>
      <c r="L93" s="738">
        <f>SUM(L77+L76+L75+L73+L72+L63)</f>
        <v>12294488.293749999</v>
      </c>
      <c r="M93" s="738">
        <f>SUM(M77+M76+M75+M73+M72+M63)</f>
        <v>19164126.192499999</v>
      </c>
      <c r="N93" s="738">
        <f>SUM(N77+N76+N75+N73+N72+N63)</f>
        <v>21622139.912500001</v>
      </c>
      <c r="O93" s="738">
        <f>SUM(O77+O76+O75+O73+O72+O63)</f>
        <v>22065517.219999999</v>
      </c>
    </row>
    <row r="94" spans="2:16">
      <c r="K94" s="810" t="s">
        <v>962</v>
      </c>
      <c r="L94" s="811">
        <f>L93-I95</f>
        <v>2264488.2937499993</v>
      </c>
      <c r="M94" s="811">
        <f>M93-L93</f>
        <v>6869637.8987499997</v>
      </c>
      <c r="N94" s="811">
        <f>N93-M93</f>
        <v>2458013.7200000025</v>
      </c>
      <c r="O94" s="811">
        <f>O93-N93</f>
        <v>443377.30749999732</v>
      </c>
    </row>
    <row r="95" spans="2:16">
      <c r="I95" s="738">
        <v>10030000</v>
      </c>
    </row>
    <row r="98" spans="11:15">
      <c r="K98" s="567" t="s">
        <v>960</v>
      </c>
      <c r="L98" s="738">
        <f>SUM(L85,L67,L64,L58)</f>
        <v>413355</v>
      </c>
      <c r="M98" s="738">
        <f>M79+M55+M54+M53+M51+M78+M74</f>
        <v>2479102.6372649521</v>
      </c>
      <c r="N98" s="738"/>
      <c r="O98" s="738">
        <f>O86+O84+O61+O60+O59+O57</f>
        <v>123675</v>
      </c>
    </row>
    <row r="99" spans="11:15">
      <c r="K99" s="810" t="s">
        <v>962</v>
      </c>
      <c r="L99" s="811"/>
      <c r="M99" s="811">
        <f>M85+M67+M64+M58</f>
        <v>643690</v>
      </c>
      <c r="N99" s="811">
        <f>N85+N79+N67+N64+N58+N55+N54+N53+N51+N78+N74</f>
        <v>5419605.7049422376</v>
      </c>
      <c r="O99" s="811">
        <f>O85+O79+O67+O64+O58+O55+O54+O53+O51+O78+O74</f>
        <v>8708191.1987537649</v>
      </c>
    </row>
    <row r="101" spans="11:15">
      <c r="L101" s="738"/>
      <c r="M101" s="738">
        <f>SUM(M98:M100)</f>
        <v>3122792.6372649521</v>
      </c>
      <c r="N101" s="738">
        <f>SUM(N98:N100)</f>
        <v>5419605.7049422376</v>
      </c>
      <c r="O101" s="738">
        <f>SUM(O98:O100)</f>
        <v>8831866.1987537649</v>
      </c>
    </row>
    <row r="103" spans="11:15">
      <c r="N103" s="738">
        <f>AVERAGE(M98:O98)</f>
        <v>1301388.818632476</v>
      </c>
    </row>
    <row r="104" spans="11:15">
      <c r="M104" s="738">
        <f>SUM(M101:O101)</f>
        <v>17374264.540960953</v>
      </c>
    </row>
    <row r="107" spans="11:15">
      <c r="M107" s="732">
        <f>3.5*2.5*1000000</f>
        <v>8750000</v>
      </c>
    </row>
    <row r="110" spans="11:15">
      <c r="M110" s="738">
        <f>M107*3</f>
        <v>26250000</v>
      </c>
    </row>
    <row r="111" spans="11:15">
      <c r="M111" s="738">
        <f>M110/2.5</f>
        <v>10500000</v>
      </c>
    </row>
    <row r="114" spans="11:15">
      <c r="K114" s="567" t="s">
        <v>987</v>
      </c>
    </row>
    <row r="115" spans="11:15">
      <c r="K115" s="812" t="s">
        <v>988</v>
      </c>
      <c r="L115" s="813">
        <f>L58+L63</f>
        <v>1246658</v>
      </c>
      <c r="M115" s="813">
        <f>M58+M63</f>
        <v>1635910</v>
      </c>
      <c r="N115" s="813">
        <f>N58+N63</f>
        <v>1555059.5</v>
      </c>
      <c r="O115" s="813">
        <f>O58+O63</f>
        <v>1590589.5</v>
      </c>
    </row>
    <row r="116" spans="11:15">
      <c r="K116" s="812"/>
      <c r="L116" s="812"/>
      <c r="M116" s="813">
        <f>M55+M54+M53+M51</f>
        <v>1463612.6372649518</v>
      </c>
      <c r="N116" s="813">
        <f>N55+N54+N53+N51</f>
        <v>3587675.7049422381</v>
      </c>
      <c r="O116" s="813">
        <f>O55+O54+O53+O51+O84+O86</f>
        <v>7015556.1987537649</v>
      </c>
    </row>
    <row r="117" spans="11:15">
      <c r="K117" s="812"/>
      <c r="L117" s="813">
        <f>SUM(L115:L116)</f>
        <v>1246658</v>
      </c>
      <c r="M117" s="813">
        <f>SUM(M115:M116)</f>
        <v>3099522.6372649521</v>
      </c>
      <c r="N117" s="813">
        <f>SUM(N115:N116)</f>
        <v>5142735.2049422376</v>
      </c>
      <c r="O117" s="813">
        <f>SUM(O115:O116)</f>
        <v>8606145.6987537649</v>
      </c>
    </row>
    <row r="118" spans="11:15">
      <c r="N118" s="810" t="s">
        <v>996</v>
      </c>
      <c r="O118" s="813">
        <f>SUM(L115:O116)-600000*4</f>
        <v>15695061.540960953</v>
      </c>
    </row>
    <row r="120" spans="11:15">
      <c r="K120" s="814" t="s">
        <v>994</v>
      </c>
      <c r="L120" s="814"/>
      <c r="M120" s="814"/>
      <c r="N120" s="814"/>
      <c r="O120" s="815">
        <f>'Detailed Budget'!AF13</f>
        <v>40934000</v>
      </c>
    </row>
    <row r="121" spans="11:15">
      <c r="K121" s="707" t="s">
        <v>995</v>
      </c>
      <c r="O121" s="816">
        <v>29520000</v>
      </c>
    </row>
    <row r="123" spans="11:15">
      <c r="K123" s="567" t="s">
        <v>989</v>
      </c>
    </row>
    <row r="124" spans="11:15">
      <c r="K124" s="707" t="s">
        <v>990</v>
      </c>
      <c r="L124" s="732">
        <v>41431319.697598711</v>
      </c>
      <c r="M124" s="732">
        <v>41431319.697598711</v>
      </c>
      <c r="N124" s="732">
        <v>42849919.697598711</v>
      </c>
      <c r="O124" s="732">
        <v>42849919.697598711</v>
      </c>
    </row>
    <row r="125" spans="11:15">
      <c r="O125" s="815">
        <f>SUM(L124:O124)</f>
        <v>168562478.79039484</v>
      </c>
    </row>
    <row r="127" spans="11:15">
      <c r="K127" s="707" t="s">
        <v>991</v>
      </c>
      <c r="L127" s="737">
        <f>(O118+O120)/O125</f>
        <v>0.33595294722367264</v>
      </c>
    </row>
    <row r="128" spans="11:15">
      <c r="K128" s="707" t="s">
        <v>993</v>
      </c>
      <c r="L128" s="737">
        <f>(O118+O121)/O125</f>
        <v>0.26823918267828317</v>
      </c>
    </row>
    <row r="129" spans="11:12">
      <c r="K129" s="707" t="s">
        <v>992</v>
      </c>
      <c r="L129" s="737">
        <f>O118/O125</f>
        <v>9.311124073156013E-2</v>
      </c>
    </row>
    <row r="131" spans="11:12">
      <c r="K131" s="707" t="s">
        <v>845</v>
      </c>
      <c r="L131" s="738">
        <f>'Detailed Budget'!AH10+'Detailed Budget'!AH44+'Detailed Budget'!AH47</f>
        <v>712699.08125000005</v>
      </c>
    </row>
  </sheetData>
  <pageMargins left="0.75" right="0.75" top="1" bottom="1" header="0.5" footer="0.5"/>
  <pageSetup paperSize="9" orientation="portrait" horizontalDpi="4294967292" verticalDpi="4294967292"/>
  <drawing r:id="rId1"/>
  <tableParts count="2">
    <tablePart r:id="rId2"/>
    <tablePart r:id="rId3"/>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4"/>
  <sheetViews>
    <sheetView topLeftCell="C1" zoomScale="90" zoomScaleNormal="90" zoomScalePageLayoutView="90" workbookViewId="0">
      <selection activeCell="H126" activeCellId="1" sqref="G111 H126"/>
    </sheetView>
  </sheetViews>
  <sheetFormatPr baseColWidth="10" defaultColWidth="10.83203125" defaultRowHeight="16"/>
  <cols>
    <col min="1" max="2" width="0" style="677" hidden="1" customWidth="1"/>
    <col min="3" max="3" width="55" style="677" customWidth="1"/>
    <col min="4" max="4" width="13.33203125" style="677" bestFit="1" customWidth="1"/>
    <col min="5" max="8" width="13.1640625" style="677" bestFit="1" customWidth="1"/>
    <col min="10" max="10" width="24.1640625" customWidth="1"/>
    <col min="11" max="11" width="11.6640625" bestFit="1" customWidth="1"/>
    <col min="12" max="16384" width="10.83203125" style="677"/>
  </cols>
  <sheetData>
    <row r="1" spans="1:11">
      <c r="C1" s="981" t="s">
        <v>1137</v>
      </c>
      <c r="D1" s="982"/>
      <c r="E1" s="982"/>
      <c r="F1" s="982"/>
      <c r="G1" s="982"/>
      <c r="H1" s="982"/>
      <c r="I1" s="676"/>
      <c r="J1" s="676"/>
      <c r="K1" s="676"/>
    </row>
    <row r="2" spans="1:11">
      <c r="C2" s="775" t="s">
        <v>1138</v>
      </c>
      <c r="I2" s="676"/>
      <c r="J2" s="676"/>
      <c r="K2" s="676"/>
    </row>
    <row r="3" spans="1:11">
      <c r="C3" s="775" t="s">
        <v>1139</v>
      </c>
      <c r="I3" s="676"/>
      <c r="J3" s="676"/>
      <c r="K3" s="676"/>
    </row>
    <row r="4" spans="1:11">
      <c r="C4" s="678">
        <v>2019</v>
      </c>
    </row>
    <row r="5" spans="1:11" ht="17" thickBot="1"/>
    <row r="6" spans="1:11" s="570" customFormat="1" ht="17" thickBot="1">
      <c r="A6" s="567" t="s">
        <v>856</v>
      </c>
      <c r="B6" s="567" t="s">
        <v>864</v>
      </c>
      <c r="C6" s="568" t="s">
        <v>870</v>
      </c>
      <c r="D6" s="569" t="s">
        <v>1100</v>
      </c>
      <c r="E6" s="569" t="s">
        <v>863</v>
      </c>
      <c r="F6" s="569" t="s">
        <v>888</v>
      </c>
      <c r="G6"/>
      <c r="H6"/>
      <c r="I6"/>
      <c r="J6"/>
    </row>
    <row r="7" spans="1:11" ht="17" thickBot="1">
      <c r="C7" s="679" t="s">
        <v>694</v>
      </c>
      <c r="D7" s="680">
        <f>SUBTOTAL(9,D8:D19)</f>
        <v>12635000</v>
      </c>
      <c r="E7" s="680">
        <f>SUBTOTAL(9,E8:E19)</f>
        <v>12635553.293749999</v>
      </c>
      <c r="F7" s="680">
        <f>Table1922[[#This Row],[დაგეგმილი  (ცვლილებებით)*]]-Table1922[[#This Row],[NSP]]</f>
        <v>-553.29374999925494</v>
      </c>
      <c r="G7"/>
      <c r="H7"/>
      <c r="K7" s="677"/>
    </row>
    <row r="8" spans="1:11" ht="64">
      <c r="A8" s="677" t="s">
        <v>305</v>
      </c>
      <c r="C8" s="681" t="s">
        <v>306</v>
      </c>
      <c r="D8" s="682">
        <f>SUBTOTAL(9,D9:D11)</f>
        <v>3830000</v>
      </c>
      <c r="E8" s="682">
        <f>SUBTOTAL(9,E9:E11)</f>
        <v>3554744.4</v>
      </c>
      <c r="F8" s="682">
        <f>Table1922[[#This Row],[დაგეგმილი  (ცვლილებებით)*]]-Table1922[[#This Row],[NSP]]</f>
        <v>275255.60000000009</v>
      </c>
      <c r="G8"/>
      <c r="H8"/>
      <c r="K8" s="677"/>
    </row>
    <row r="9" spans="1:11" ht="32">
      <c r="B9" s="677" t="s">
        <v>853</v>
      </c>
      <c r="C9" s="683" t="s">
        <v>871</v>
      </c>
      <c r="D9" s="684">
        <v>2235000</v>
      </c>
      <c r="E9" s="684">
        <f>'Detailed Budget'!O24</f>
        <v>1178953</v>
      </c>
      <c r="F9" s="684">
        <f>Table1922[[#This Row],[დაგეგმილი  (ცვლილებებით)*]]-Table1922[[#This Row],[NSP]]</f>
        <v>1056047</v>
      </c>
      <c r="G9"/>
      <c r="H9"/>
      <c r="K9" s="677"/>
    </row>
    <row r="10" spans="1:11">
      <c r="A10" s="685" t="s">
        <v>879</v>
      </c>
      <c r="B10" s="677" t="s">
        <v>853</v>
      </c>
      <c r="C10" s="686" t="s">
        <v>876</v>
      </c>
      <c r="D10" s="684">
        <v>218000</v>
      </c>
      <c r="E10" s="684"/>
      <c r="F10" s="684"/>
      <c r="G10"/>
      <c r="H10"/>
      <c r="K10" s="677"/>
    </row>
    <row r="11" spans="1:11">
      <c r="A11" s="685" t="s">
        <v>880</v>
      </c>
      <c r="B11" s="677" t="s">
        <v>854</v>
      </c>
      <c r="C11" s="683" t="s">
        <v>869</v>
      </c>
      <c r="D11" s="687">
        <v>1377000</v>
      </c>
      <c r="E11" s="684">
        <f>'Detailed Budget'!O36</f>
        <v>2375791.4</v>
      </c>
      <c r="F11" s="684">
        <f>Table1922[[#This Row],[დაგეგმილი  (ცვლილებებით)*]]-Table1922[[#This Row],[NSP]]</f>
        <v>-998791.39999999991</v>
      </c>
      <c r="G11"/>
      <c r="H11"/>
      <c r="K11" s="677"/>
    </row>
    <row r="12" spans="1:11">
      <c r="B12" s="677" t="s">
        <v>853</v>
      </c>
      <c r="C12" s="776" t="s">
        <v>110</v>
      </c>
      <c r="D12" s="777"/>
      <c r="E12" s="777">
        <f>'Detailed Budget'!O19</f>
        <v>67705</v>
      </c>
      <c r="F12" s="777"/>
      <c r="G12"/>
      <c r="H12"/>
      <c r="K12" s="677"/>
    </row>
    <row r="13" spans="1:11">
      <c r="B13" s="677" t="s">
        <v>853</v>
      </c>
      <c r="C13" s="776" t="s">
        <v>568</v>
      </c>
      <c r="D13" s="777"/>
      <c r="E13" s="777">
        <f>'Detailed Budget'!O28</f>
        <v>3360</v>
      </c>
      <c r="F13" s="777"/>
      <c r="G13"/>
      <c r="H13"/>
      <c r="K13" s="677"/>
    </row>
    <row r="14" spans="1:11" ht="32">
      <c r="B14" s="677" t="s">
        <v>853</v>
      </c>
      <c r="C14" s="778" t="s">
        <v>872</v>
      </c>
      <c r="D14" s="779"/>
      <c r="E14" s="779">
        <f>'Detailed Budget'!$O$25</f>
        <v>270000</v>
      </c>
      <c r="F14" s="779">
        <f>Table1922[[#This Row],[დაგეგმილი  (ცვლილებებით)*]]-Table1922[[#This Row],[NSP]]</f>
        <v>-270000</v>
      </c>
      <c r="G14"/>
      <c r="H14"/>
      <c r="K14" s="677"/>
    </row>
    <row r="15" spans="1:11" ht="48">
      <c r="B15" s="677" t="s">
        <v>853</v>
      </c>
      <c r="C15" s="778" t="s">
        <v>873</v>
      </c>
      <c r="D15" s="779"/>
      <c r="E15" s="779"/>
      <c r="F15" s="779"/>
      <c r="G15"/>
      <c r="H15"/>
      <c r="K15" s="677"/>
    </row>
    <row r="16" spans="1:11" ht="32">
      <c r="A16" s="677" t="s">
        <v>307</v>
      </c>
      <c r="B16" s="677" t="s">
        <v>854</v>
      </c>
      <c r="C16" s="688" t="s">
        <v>308</v>
      </c>
      <c r="D16" s="684">
        <v>3550000</v>
      </c>
      <c r="E16" s="684">
        <f>'Detailed Budget'!O33</f>
        <v>3746081.1</v>
      </c>
      <c r="F16" s="682">
        <f>Table1922[[#This Row],[დაგეგმილი  (ცვლილებებით)*]]-Table1922[[#This Row],[NSP]]</f>
        <v>-196081.10000000009</v>
      </c>
      <c r="G16"/>
      <c r="H16"/>
      <c r="K16" s="677"/>
    </row>
    <row r="17" spans="1:11" ht="32">
      <c r="A17" s="677" t="s">
        <v>309</v>
      </c>
      <c r="B17" s="677" t="s">
        <v>854</v>
      </c>
      <c r="C17" s="688" t="s">
        <v>310</v>
      </c>
      <c r="D17" s="684">
        <v>2450000</v>
      </c>
      <c r="E17" s="684">
        <f>'Detailed Budget'!O34</f>
        <v>2580685</v>
      </c>
      <c r="F17" s="682">
        <f>Table1922[[#This Row],[დაგეგმილი  (ცვლილებებით)*]]-Table1922[[#This Row],[NSP]]</f>
        <v>-130685</v>
      </c>
      <c r="G17"/>
      <c r="H17"/>
      <c r="K17" s="677"/>
    </row>
    <row r="18" spans="1:11" ht="32">
      <c r="A18" s="677" t="s">
        <v>311</v>
      </c>
      <c r="B18" s="677" t="s">
        <v>854</v>
      </c>
      <c r="C18" s="688" t="s">
        <v>312</v>
      </c>
      <c r="D18" s="684">
        <v>2700000</v>
      </c>
      <c r="E18" s="684">
        <f>'Detailed Budget'!O37+'Detailed Budget'!O38</f>
        <v>2412977.7937499997</v>
      </c>
      <c r="F18" s="682">
        <f>Table1922[[#This Row],[დაგეგმილი  (ცვლილებებით)*]]-Table1922[[#This Row],[NSP]]</f>
        <v>287022.20625000028</v>
      </c>
      <c r="G18"/>
      <c r="H18"/>
      <c r="K18" s="677"/>
    </row>
    <row r="19" spans="1:11" ht="17" thickBot="1">
      <c r="A19" s="685" t="s">
        <v>878</v>
      </c>
      <c r="B19" s="689"/>
      <c r="C19" s="690" t="s">
        <v>877</v>
      </c>
      <c r="D19" s="691">
        <v>105000</v>
      </c>
      <c r="E19" s="691"/>
      <c r="F19" s="691"/>
      <c r="G19"/>
      <c r="H19"/>
      <c r="K19" s="677"/>
    </row>
    <row r="21" spans="1:11">
      <c r="C21" s="677" t="s">
        <v>1101</v>
      </c>
    </row>
    <row r="23" spans="1:11">
      <c r="C23" s="677" t="s">
        <v>875</v>
      </c>
      <c r="D23" s="692">
        <v>764</v>
      </c>
    </row>
    <row r="24" spans="1:11" ht="32">
      <c r="C24" s="693" t="s">
        <v>320</v>
      </c>
      <c r="D24" s="694">
        <v>380</v>
      </c>
    </row>
  </sheetData>
  <mergeCells count="1">
    <mergeCell ref="C1:H1"/>
  </mergeCells>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38"/>
  <sheetViews>
    <sheetView topLeftCell="A97" zoomScale="75" zoomScaleNormal="75" zoomScalePageLayoutView="75" workbookViewId="0">
      <selection activeCell="H126" activeCellId="1" sqref="G111 H126"/>
    </sheetView>
  </sheetViews>
  <sheetFormatPr baseColWidth="10" defaultColWidth="10.83203125" defaultRowHeight="18"/>
  <cols>
    <col min="1" max="5" width="15.1640625" style="527" customWidth="1"/>
    <col min="6" max="6" width="15.33203125" style="527" customWidth="1"/>
    <col min="7" max="7" width="16.1640625" style="527" customWidth="1"/>
    <col min="8" max="8" width="16.5" style="527" customWidth="1"/>
    <col min="9" max="10" width="15.33203125" style="527" customWidth="1"/>
    <col min="11" max="12" width="13.33203125" style="527" customWidth="1"/>
    <col min="13" max="14" width="14.83203125" style="527" bestFit="1" customWidth="1"/>
    <col min="15" max="15" width="15" style="527" bestFit="1" customWidth="1"/>
    <col min="16" max="18" width="13.5" style="527" bestFit="1" customWidth="1"/>
    <col min="19" max="16384" width="10.83203125" style="527"/>
  </cols>
  <sheetData>
    <row r="1" spans="1:18" ht="15" customHeight="1">
      <c r="A1" s="986" t="s">
        <v>997</v>
      </c>
      <c r="B1" s="986"/>
      <c r="C1" s="986"/>
      <c r="D1" s="986"/>
      <c r="E1" s="986"/>
      <c r="F1" s="984" t="s">
        <v>978</v>
      </c>
      <c r="G1" s="984"/>
      <c r="H1" s="984"/>
      <c r="I1" s="984"/>
      <c r="J1" s="984"/>
      <c r="N1" s="527" t="s">
        <v>1237</v>
      </c>
    </row>
    <row r="2" spans="1:18" ht="16" customHeight="1">
      <c r="A2" s="987"/>
      <c r="B2" s="987"/>
      <c r="C2" s="987"/>
      <c r="D2" s="987"/>
      <c r="E2" s="987"/>
      <c r="F2" s="997"/>
      <c r="G2" s="997"/>
      <c r="H2" s="997"/>
      <c r="I2" s="997"/>
      <c r="J2" s="997"/>
      <c r="Q2" s="527">
        <v>2.5</v>
      </c>
    </row>
    <row r="3" spans="1:18" ht="16" customHeight="1">
      <c r="A3" s="987"/>
      <c r="B3" s="987"/>
      <c r="C3" s="987"/>
      <c r="D3" s="987"/>
      <c r="E3" s="987"/>
      <c r="F3" s="998" t="s">
        <v>969</v>
      </c>
      <c r="G3" s="999"/>
      <c r="H3" s="999"/>
      <c r="I3" s="999"/>
      <c r="J3" s="999"/>
    </row>
    <row r="4" spans="1:18">
      <c r="A4" s="987"/>
      <c r="B4" s="987"/>
      <c r="C4" s="987"/>
      <c r="D4" s="987"/>
      <c r="E4" s="987"/>
      <c r="F4" s="1000"/>
      <c r="G4" s="1001"/>
      <c r="H4" s="1001"/>
      <c r="I4" s="1001"/>
      <c r="J4" s="1001"/>
    </row>
    <row r="5" spans="1:18">
      <c r="A5" s="987"/>
      <c r="B5" s="987"/>
      <c r="C5" s="987"/>
      <c r="D5" s="987"/>
      <c r="E5" s="987"/>
    </row>
    <row r="6" spans="1:18" ht="15" customHeight="1">
      <c r="F6" s="998" t="s">
        <v>970</v>
      </c>
      <c r="G6" s="999"/>
      <c r="H6" s="999"/>
      <c r="I6" s="999"/>
      <c r="J6" s="999"/>
    </row>
    <row r="7" spans="1:18">
      <c r="A7" s="988" t="s">
        <v>982</v>
      </c>
      <c r="B7" s="988"/>
      <c r="C7" s="988"/>
      <c r="D7" s="988"/>
      <c r="E7" s="988"/>
      <c r="F7" s="1002"/>
      <c r="G7" s="1003"/>
      <c r="H7" s="1003"/>
      <c r="I7" s="1003"/>
      <c r="J7" s="1003"/>
    </row>
    <row r="8" spans="1:18" ht="15" customHeight="1">
      <c r="A8" s="988"/>
      <c r="B8" s="988"/>
      <c r="C8" s="988"/>
      <c r="D8" s="988"/>
      <c r="E8" s="988"/>
      <c r="F8" s="1002"/>
      <c r="G8" s="1003"/>
      <c r="H8" s="1003"/>
      <c r="I8" s="1003"/>
      <c r="J8" s="1003"/>
    </row>
    <row r="9" spans="1:18">
      <c r="F9" s="1000"/>
      <c r="G9" s="1001"/>
      <c r="H9" s="1001"/>
      <c r="I9" s="1001"/>
      <c r="J9" s="1001"/>
    </row>
    <row r="10" spans="1:18">
      <c r="A10" s="590" t="s">
        <v>968</v>
      </c>
      <c r="B10" s="590"/>
      <c r="C10" s="591"/>
      <c r="D10" s="591"/>
      <c r="E10" s="591"/>
      <c r="N10" s="992" t="str">
        <f>A10</f>
        <v>NSP Budget by Strategic Objectives</v>
      </c>
      <c r="O10" s="992"/>
      <c r="P10" s="992"/>
      <c r="Q10" s="992"/>
      <c r="R10" s="992"/>
    </row>
    <row r="11" spans="1:18" ht="16" customHeight="1">
      <c r="A11" s="592" t="s">
        <v>890</v>
      </c>
      <c r="B11" s="525" t="s">
        <v>4</v>
      </c>
      <c r="C11" s="525" t="s">
        <v>521</v>
      </c>
      <c r="D11" s="525" t="s">
        <v>522</v>
      </c>
      <c r="E11" s="525" t="s">
        <v>845</v>
      </c>
      <c r="F11" s="998" t="s">
        <v>971</v>
      </c>
      <c r="G11" s="999"/>
      <c r="H11" s="999"/>
      <c r="I11" s="999"/>
      <c r="J11" s="999"/>
      <c r="N11" s="571" t="s">
        <v>890</v>
      </c>
      <c r="O11" s="571" t="s">
        <v>4</v>
      </c>
      <c r="P11" s="571" t="s">
        <v>521</v>
      </c>
      <c r="Q11" s="571" t="s">
        <v>522</v>
      </c>
      <c r="R11" s="571" t="s">
        <v>1238</v>
      </c>
    </row>
    <row r="12" spans="1:18">
      <c r="A12" s="525" t="str">
        <f>'Detailed Budget'!AI79</f>
        <v>Prevention</v>
      </c>
      <c r="B12" s="595">
        <f>'Detailed Budget'!AE79</f>
        <v>89536863.288073838</v>
      </c>
      <c r="C12" s="542">
        <f>'Detailed Budget'!AF79</f>
        <v>68699906.540960953</v>
      </c>
      <c r="D12" s="542">
        <f>'Detailed Budget'!AG79</f>
        <v>20487132.665862888</v>
      </c>
      <c r="E12" s="542">
        <f>'Detailed Budget'!AH79</f>
        <v>619824.08125000005</v>
      </c>
      <c r="F12" s="1002"/>
      <c r="G12" s="1003"/>
      <c r="H12" s="1003"/>
      <c r="I12" s="1003"/>
      <c r="J12" s="1003"/>
      <c r="N12" s="527" t="str">
        <f>Table28[[#This Row],[Component]]</f>
        <v>Prevention</v>
      </c>
      <c r="O12" s="572">
        <f>(Table28[[#This Row],[Total]])/2.5</f>
        <v>35814745.315229535</v>
      </c>
      <c r="P12" s="572">
        <f>(Table28[[#This Row],[State]])/2.5</f>
        <v>27479962.61638438</v>
      </c>
      <c r="Q12" s="572">
        <f>(Table28[[#This Row],[GF]])/2.5</f>
        <v>8194853.0663451552</v>
      </c>
      <c r="R12" s="572">
        <f>(Table28[[#This Row],[Undefined]])/2.5</f>
        <v>247929.63250000001</v>
      </c>
    </row>
    <row r="13" spans="1:18">
      <c r="A13" s="525" t="s">
        <v>999</v>
      </c>
      <c r="B13" s="595">
        <f>'Detailed Budget'!AE80</f>
        <v>78815982.450000003</v>
      </c>
      <c r="C13" s="542">
        <f>'Detailed Budget'!AF80</f>
        <v>74213084.618749991</v>
      </c>
      <c r="D13" s="542">
        <f>'Detailed Budget'!AG80</f>
        <v>4390022.8312499998</v>
      </c>
      <c r="E13" s="542">
        <f>'Detailed Budget'!AH80</f>
        <v>212875</v>
      </c>
      <c r="F13" s="1000"/>
      <c r="G13" s="1001"/>
      <c r="H13" s="1001"/>
      <c r="I13" s="1001"/>
      <c r="J13" s="1001"/>
      <c r="N13" s="527" t="str">
        <f>Table28[[#This Row],[Component]]</f>
        <v>Care&amp;Treatment</v>
      </c>
      <c r="O13" s="572">
        <f>(Table28[[#This Row],[Total]])/2.5</f>
        <v>31526392.98</v>
      </c>
      <c r="P13" s="572">
        <f>(Table28[[#This Row],[State]])/2.5</f>
        <v>29685233.847499996</v>
      </c>
      <c r="Q13" s="572">
        <f>(Table28[[#This Row],[GF]])/2.5</f>
        <v>1756009.1324999998</v>
      </c>
      <c r="R13" s="572">
        <f>(Table28[[#This Row],[Undefined]])/2.5</f>
        <v>85150</v>
      </c>
    </row>
    <row r="14" spans="1:18">
      <c r="A14" s="525" t="s">
        <v>998</v>
      </c>
      <c r="B14" s="595">
        <f>'Detailed Budget'!AE81</f>
        <v>3746317.5</v>
      </c>
      <c r="C14" s="542">
        <f>'Detailed Budget'!AF81</f>
        <v>0</v>
      </c>
      <c r="D14" s="542">
        <f>'Detailed Budget'!AG81</f>
        <v>971122.5</v>
      </c>
      <c r="E14" s="542">
        <f>'Detailed Budget'!AH81</f>
        <v>3210195</v>
      </c>
      <c r="N14" s="527" t="str">
        <f>Table28[[#This Row],[Component]]</f>
        <v xml:space="preserve">Gov. Pol &amp; Evid. </v>
      </c>
      <c r="O14" s="572">
        <f>(Table28[[#This Row],[Total]])/2.5</f>
        <v>1498527</v>
      </c>
      <c r="P14" s="572">
        <f>(Table28[[#This Row],[State]])/2.5</f>
        <v>0</v>
      </c>
      <c r="Q14" s="572">
        <f>(Table28[[#This Row],[GF]])/2.5</f>
        <v>388449</v>
      </c>
      <c r="R14" s="572">
        <f>(Table28[[#This Row],[Undefined]])/2.5</f>
        <v>1284078</v>
      </c>
    </row>
    <row r="15" spans="1:18" ht="16" customHeight="1">
      <c r="A15" s="525" t="str">
        <f>'Detailed Budget'!AI82</f>
        <v>Management</v>
      </c>
      <c r="B15" s="595">
        <f>'Detailed Budget'!AE82</f>
        <v>2800000</v>
      </c>
      <c r="C15" s="542">
        <f>'Detailed Budget'!AF82</f>
        <v>0</v>
      </c>
      <c r="D15" s="542">
        <f>'Detailed Budget'!AG82</f>
        <v>2800000</v>
      </c>
      <c r="E15" s="542">
        <f>'Detailed Budget'!AH82</f>
        <v>0</v>
      </c>
      <c r="F15" s="998" t="s">
        <v>972</v>
      </c>
      <c r="G15" s="999"/>
      <c r="H15" s="999"/>
      <c r="I15" s="999"/>
      <c r="J15" s="999"/>
      <c r="N15" s="527" t="str">
        <f>Table28[[#This Row],[Component]]</f>
        <v>Management</v>
      </c>
      <c r="O15" s="572">
        <f>(Table28[[#This Row],[Total]])/2.5</f>
        <v>1120000</v>
      </c>
      <c r="P15" s="572">
        <f>(Table28[[#This Row],[State]])/2.5</f>
        <v>0</v>
      </c>
      <c r="Q15" s="572">
        <f>(Table28[[#This Row],[GF]])/2.5</f>
        <v>1120000</v>
      </c>
      <c r="R15" s="572">
        <f>(Table28[[#This Row],[Undefined]])/2.5</f>
        <v>0</v>
      </c>
    </row>
    <row r="16" spans="1:18">
      <c r="A16" s="593" t="str">
        <f>'Detailed Budget'!AI83</f>
        <v>Total</v>
      </c>
      <c r="B16" s="594">
        <f>'Detailed Budget'!AE83</f>
        <v>174899163.23807383</v>
      </c>
      <c r="C16" s="594">
        <f>'Detailed Budget'!AF83</f>
        <v>142912991.15971094</v>
      </c>
      <c r="D16" s="594">
        <f>'Detailed Budget'!AG83</f>
        <v>28648277.997112889</v>
      </c>
      <c r="E16" s="594">
        <f>'Detailed Budget'!AH83</f>
        <v>4042894.0812499998</v>
      </c>
      <c r="F16" s="1000"/>
      <c r="G16" s="1001"/>
      <c r="H16" s="1001"/>
      <c r="I16" s="1001"/>
      <c r="J16" s="1001"/>
      <c r="N16" s="527" t="str">
        <f>Table28[[#This Row],[Component]]</f>
        <v>Total</v>
      </c>
      <c r="O16" s="572">
        <f>(Table28[[#This Row],[Total]])/2.5</f>
        <v>69959665.295229524</v>
      </c>
      <c r="P16" s="572">
        <f>(Table28[[#This Row],[State]])/2.5</f>
        <v>57165196.463884376</v>
      </c>
      <c r="Q16" s="572">
        <f>(Table28[[#This Row],[GF]])/2.5</f>
        <v>11459311.198845156</v>
      </c>
      <c r="R16" s="572">
        <f>(Table28[[#This Row],[Undefined]])/2.5</f>
        <v>1617157.6324999998</v>
      </c>
    </row>
    <row r="18" spans="6:18" ht="15" customHeight="1">
      <c r="F18" s="998" t="s">
        <v>973</v>
      </c>
      <c r="G18" s="999"/>
      <c r="H18" s="999"/>
      <c r="I18" s="999"/>
      <c r="J18" s="999"/>
    </row>
    <row r="19" spans="6:18">
      <c r="F19" s="1000"/>
      <c r="G19" s="1001"/>
      <c r="H19" s="1001"/>
      <c r="I19" s="1001"/>
      <c r="J19" s="1001"/>
    </row>
    <row r="20" spans="6:18">
      <c r="N20" s="527" t="str">
        <f>'Detailed Budget'!AE78</f>
        <v>Total</v>
      </c>
      <c r="O20" s="527" t="str">
        <f>'Detailed Budget'!AF78</f>
        <v>State</v>
      </c>
      <c r="P20" s="527" t="str">
        <f>'Detailed Budget'!AG78</f>
        <v>GF</v>
      </c>
      <c r="Q20" s="527" t="str">
        <f>'Detailed Budget'!AH78</f>
        <v>Undefined</v>
      </c>
      <c r="R20" s="527">
        <f>'Detailed Budget'!AI78</f>
        <v>0</v>
      </c>
    </row>
    <row r="21" spans="6:18">
      <c r="F21" s="598" t="s">
        <v>974</v>
      </c>
      <c r="G21" s="599"/>
      <c r="H21" s="599"/>
      <c r="I21" s="599"/>
      <c r="J21" s="599"/>
      <c r="N21" s="572">
        <f>('Detailed Budget'!AE79)/2.5</f>
        <v>35814745.315229535</v>
      </c>
      <c r="O21" s="572">
        <f>('Detailed Budget'!AF79)/2.5</f>
        <v>27479962.61638438</v>
      </c>
      <c r="P21" s="572">
        <f>('Detailed Budget'!AG79)/2.5</f>
        <v>8194853.0663451552</v>
      </c>
      <c r="Q21" s="572">
        <f>('Detailed Budget'!AH79)/2.5</f>
        <v>247929.63250000001</v>
      </c>
      <c r="R21" s="527" t="str">
        <f>'Detailed Budget'!AI79</f>
        <v>Prevention</v>
      </c>
    </row>
    <row r="22" spans="6:18">
      <c r="N22" s="572">
        <f>('Detailed Budget'!AE80)/2.5</f>
        <v>31526392.98</v>
      </c>
      <c r="O22" s="572">
        <f>('Detailed Budget'!AF80)/2.5</f>
        <v>29685233.847499996</v>
      </c>
      <c r="P22" s="572">
        <f>('Detailed Budget'!AG80)/2.5</f>
        <v>1756009.1324999998</v>
      </c>
      <c r="Q22" s="572">
        <f>('Detailed Budget'!AH80)/2.5</f>
        <v>85150</v>
      </c>
      <c r="R22" s="527" t="str">
        <f>'Detailed Budget'!AI80</f>
        <v>Care and Treatment</v>
      </c>
    </row>
    <row r="23" spans="6:18">
      <c r="F23" s="1004" t="s">
        <v>975</v>
      </c>
      <c r="G23" s="1004"/>
      <c r="H23" s="1004"/>
      <c r="I23" s="1004"/>
      <c r="J23" s="1004"/>
      <c r="N23" s="572">
        <f>('Detailed Budget'!AE81)/2.5</f>
        <v>1498527</v>
      </c>
      <c r="O23" s="572">
        <f>('Detailed Budget'!AF81)/2.5</f>
        <v>0</v>
      </c>
      <c r="P23" s="572">
        <f>('Detailed Budget'!AG81)/2.5</f>
        <v>388449</v>
      </c>
      <c r="Q23" s="572">
        <f>('Detailed Budget'!AH81)/2.5</f>
        <v>1284078</v>
      </c>
      <c r="R23" s="527" t="str">
        <f>'Detailed Budget'!AI81</f>
        <v>Governance</v>
      </c>
    </row>
    <row r="24" spans="6:18">
      <c r="N24" s="572">
        <f>('Detailed Budget'!AE82)/2.5</f>
        <v>1120000</v>
      </c>
      <c r="O24" s="572">
        <f>('Detailed Budget'!AF82)/2.5</f>
        <v>0</v>
      </c>
      <c r="P24" s="572">
        <f>('Detailed Budget'!AG82)/2.5</f>
        <v>1120000</v>
      </c>
      <c r="Q24" s="572">
        <f>('Detailed Budget'!AH82)/2.5</f>
        <v>0</v>
      </c>
      <c r="R24" s="527" t="str">
        <f>'Detailed Budget'!AI82</f>
        <v>Management</v>
      </c>
    </row>
    <row r="25" spans="6:18" ht="17" customHeight="1">
      <c r="N25" s="572">
        <f>('Detailed Budget'!AE83)/2.5</f>
        <v>69959665.295229524</v>
      </c>
      <c r="O25" s="572">
        <f>('Detailed Budget'!AF83)/2.5</f>
        <v>57165196.463884376</v>
      </c>
      <c r="P25" s="572">
        <f>('Detailed Budget'!AG83)/2.5</f>
        <v>11459311.198845156</v>
      </c>
      <c r="Q25" s="572">
        <f>('Detailed Budget'!AH83)/2.5</f>
        <v>1617157.6324999998</v>
      </c>
      <c r="R25" s="527" t="str">
        <f>'Detailed Budget'!AI83</f>
        <v>Total</v>
      </c>
    </row>
    <row r="30" spans="6:18">
      <c r="O30" s="527">
        <v>2.5</v>
      </c>
    </row>
    <row r="39" spans="1:10">
      <c r="H39"/>
      <c r="I39"/>
      <c r="J39"/>
    </row>
    <row r="40" spans="1:10">
      <c r="H40"/>
      <c r="I40"/>
      <c r="J40"/>
    </row>
    <row r="41" spans="1:10">
      <c r="H41" s="511"/>
      <c r="I41" s="511"/>
      <c r="J41" s="511"/>
    </row>
    <row r="42" spans="1:10">
      <c r="H42" s="511"/>
      <c r="I42" s="511"/>
      <c r="J42" s="511"/>
    </row>
    <row r="43" spans="1:10">
      <c r="H43" s="511"/>
      <c r="I43" s="511"/>
      <c r="J43" s="511"/>
    </row>
    <row r="44" spans="1:10">
      <c r="H44" s="511"/>
      <c r="I44" s="511"/>
      <c r="J44" s="511"/>
    </row>
    <row r="45" spans="1:10">
      <c r="H45" s="511"/>
      <c r="I45" s="511"/>
      <c r="J45" s="511"/>
    </row>
    <row r="46" spans="1:10">
      <c r="H46" s="511"/>
      <c r="I46" s="511"/>
      <c r="J46" s="511"/>
    </row>
    <row r="47" spans="1:10">
      <c r="H47"/>
      <c r="I47"/>
      <c r="J47"/>
    </row>
    <row r="48" spans="1:10" ht="16" customHeight="1">
      <c r="A48" s="989" t="s">
        <v>1001</v>
      </c>
      <c r="B48" s="989"/>
      <c r="C48" s="989"/>
      <c r="D48" s="989"/>
      <c r="E48" s="989"/>
      <c r="F48" s="994" t="s">
        <v>979</v>
      </c>
      <c r="G48" s="994"/>
      <c r="H48" s="994"/>
      <c r="I48" s="994"/>
      <c r="J48" s="994"/>
    </row>
    <row r="49" spans="1:15" ht="16" customHeight="1">
      <c r="A49" s="989"/>
      <c r="B49" s="989"/>
      <c r="C49" s="989"/>
      <c r="D49" s="989"/>
      <c r="E49" s="989"/>
      <c r="F49" s="995"/>
      <c r="G49" s="995"/>
      <c r="H49" s="995"/>
      <c r="I49" s="995"/>
      <c r="J49" s="995"/>
    </row>
    <row r="50" spans="1:15">
      <c r="A50" s="573"/>
      <c r="B50" s="573"/>
      <c r="C50" s="573"/>
      <c r="D50" s="573"/>
      <c r="E50" s="573"/>
      <c r="F50" s="573"/>
      <c r="I50" s="511"/>
      <c r="J50" s="511"/>
    </row>
    <row r="51" spans="1:15" ht="16" customHeight="1">
      <c r="A51" s="990" t="s">
        <v>1002</v>
      </c>
      <c r="B51" s="990"/>
      <c r="C51" s="990"/>
      <c r="D51" s="990"/>
      <c r="E51" s="990"/>
      <c r="F51" s="996" t="s">
        <v>1004</v>
      </c>
      <c r="G51" s="996"/>
      <c r="H51" s="996"/>
      <c r="I51" s="996"/>
      <c r="J51" s="996"/>
    </row>
    <row r="52" spans="1:15">
      <c r="A52" s="990"/>
      <c r="B52" s="990"/>
      <c r="C52" s="990"/>
      <c r="D52" s="990"/>
      <c r="E52" s="990"/>
      <c r="F52" s="573"/>
      <c r="I52" s="511"/>
      <c r="J52" s="511"/>
    </row>
    <row r="53" spans="1:15" ht="19">
      <c r="A53" s="990"/>
      <c r="B53" s="990"/>
      <c r="C53" s="990"/>
      <c r="D53" s="990"/>
      <c r="E53" s="990"/>
      <c r="F53" s="597" t="str">
        <f>'Public Budget'!B18</f>
        <v>HIV/AIDS State Program (activities within the scope of the program)</v>
      </c>
      <c r="G53" s="597"/>
      <c r="H53" s="597"/>
      <c r="I53" s="597"/>
      <c r="J53" s="597"/>
    </row>
    <row r="54" spans="1:15">
      <c r="A54" s="573"/>
      <c r="B54" s="573"/>
      <c r="C54" s="573"/>
      <c r="D54" s="991" t="s">
        <v>1003</v>
      </c>
      <c r="E54" s="991"/>
      <c r="F54" s="527" t="s">
        <v>861</v>
      </c>
      <c r="G54" s="527" t="s">
        <v>55</v>
      </c>
      <c r="H54" s="527" t="s">
        <v>56</v>
      </c>
      <c r="I54" s="527" t="s">
        <v>57</v>
      </c>
      <c r="J54" s="527" t="s">
        <v>58</v>
      </c>
    </row>
    <row r="55" spans="1:15" ht="19">
      <c r="A55" s="527" t="s">
        <v>206</v>
      </c>
      <c r="B55" s="528" t="s">
        <v>1000</v>
      </c>
      <c r="C55" s="580" t="s">
        <v>948</v>
      </c>
      <c r="D55" s="573"/>
      <c r="E55" s="573"/>
      <c r="F55" s="571" t="str">
        <f>'Public Budget'!B20</f>
        <v>Total budget</v>
      </c>
      <c r="G55" s="826">
        <f>'Public Budget'!C20</f>
        <v>22771626.916242927</v>
      </c>
      <c r="H55" s="826">
        <f>'Public Budget'!D20</f>
        <v>29722151.586391427</v>
      </c>
      <c r="I55" s="826">
        <f>'Public Budget'!E20</f>
        <v>32547893.569531139</v>
      </c>
      <c r="J55" s="826">
        <f>'Public Budget'!F20</f>
        <v>33060053.665908352</v>
      </c>
    </row>
    <row r="56" spans="1:15">
      <c r="A56" s="527">
        <v>2016</v>
      </c>
      <c r="B56" s="514">
        <v>50212142.881945856</v>
      </c>
      <c r="D56" s="573"/>
      <c r="E56" s="573"/>
      <c r="F56" s="572" t="str">
        <f>'Public Budget'!B21</f>
        <v>Public</v>
      </c>
      <c r="G56" s="827">
        <f>'Public Budget'!C21</f>
        <v>12635553.293749999</v>
      </c>
      <c r="H56" s="827">
        <f>'Public Budget'!D21</f>
        <v>22142338.829764951</v>
      </c>
      <c r="I56" s="827">
        <f>'Public Budget'!E21</f>
        <v>27113465.617442235</v>
      </c>
      <c r="J56" s="827">
        <f>'Public Budget'!F21</f>
        <v>30752803.418753766</v>
      </c>
    </row>
    <row r="57" spans="1:15">
      <c r="A57" s="527">
        <v>2017</v>
      </c>
      <c r="B57" s="514">
        <v>45390891.576628529</v>
      </c>
      <c r="C57" s="579">
        <f>(Table29[[#This Row],[NSP $ (esst.)]]-B56)/B56</f>
        <v>-9.6017636941976514E-2</v>
      </c>
      <c r="D57" s="527" t="s">
        <v>983</v>
      </c>
      <c r="E57" s="527" t="s">
        <v>984</v>
      </c>
      <c r="F57" s="572" t="str">
        <f>'Public Budget'!B22</f>
        <v>GF</v>
      </c>
      <c r="G57" s="827">
        <f>'Public Budget'!C22</f>
        <v>10106073.622492926</v>
      </c>
      <c r="H57" s="827">
        <f>'Public Budget'!D22</f>
        <v>7462088.7566264747</v>
      </c>
      <c r="I57" s="827">
        <f>'Public Budget'!E22</f>
        <v>5316703.9520889036</v>
      </c>
      <c r="J57" s="827">
        <f>'Public Budget'!F22</f>
        <v>1919999.1659045857</v>
      </c>
    </row>
    <row r="58" spans="1:15">
      <c r="A58" s="527">
        <v>2018</v>
      </c>
      <c r="B58" s="514">
        <v>49969937.772843346</v>
      </c>
      <c r="C58" s="579">
        <f>(Table29[[#This Row],[NSP $ (esst.)]]-B57)/B57</f>
        <v>0.10088028758995644</v>
      </c>
      <c r="D58" s="578">
        <f>SUM(B56:B58)</f>
        <v>145572972.23141772</v>
      </c>
      <c r="E58" s="578">
        <f>SUM(B59:B61)</f>
        <v>98433307.740957186</v>
      </c>
      <c r="F58" s="572" t="str">
        <f>'Public Budget'!B23</f>
        <v>Undefined</v>
      </c>
      <c r="G58" s="827">
        <f>'Public Budget'!C23</f>
        <v>30000</v>
      </c>
      <c r="H58" s="827">
        <f>'Public Budget'!D23</f>
        <v>117724</v>
      </c>
      <c r="I58" s="827">
        <f>'Public Budget'!E23</f>
        <v>117724</v>
      </c>
      <c r="J58" s="827">
        <f>'Public Budget'!F23</f>
        <v>387251.08124999999</v>
      </c>
    </row>
    <row r="59" spans="1:15">
      <c r="A59" s="527">
        <v>2019</v>
      </c>
      <c r="B59" s="572">
        <f>'Detailed Budget'!$AE$93</f>
        <v>23968843.293749999</v>
      </c>
      <c r="C59" s="579">
        <f>(Table29[[#This Row],[NSP $ (esst.)]]-B58)/B58</f>
        <v>-0.52033473800369423</v>
      </c>
      <c r="D59" s="573"/>
      <c r="E59" s="573"/>
      <c r="F59" s="573"/>
      <c r="I59" s="511"/>
      <c r="J59" s="511"/>
    </row>
    <row r="60" spans="1:15" ht="16" customHeight="1">
      <c r="A60" s="527">
        <v>2020</v>
      </c>
      <c r="B60" s="572">
        <f>'Detailed Budget'!$AF$93</f>
        <v>34335418.829764947</v>
      </c>
      <c r="C60" s="579">
        <f>(Table29[[#This Row],[NSP $ (esst.)]]-B59)/B59</f>
        <v>0.43250211989654447</v>
      </c>
      <c r="D60" s="528"/>
      <c r="E60" s="528"/>
      <c r="F60" s="608" t="str">
        <f>'Public Budget'!B29</f>
        <v>Funding gap</v>
      </c>
      <c r="G60" s="608"/>
      <c r="H60" s="608"/>
      <c r="I60" s="608"/>
      <c r="J60" s="608"/>
    </row>
    <row r="61" spans="1:15">
      <c r="A61" s="527">
        <v>2021</v>
      </c>
      <c r="B61" s="514">
        <f>'Detailed Budget'!$AG$93</f>
        <v>40129045.617442235</v>
      </c>
      <c r="C61" s="579">
        <f>(Table29[[#This Row],[NSP $ (esst.)]]-B60)/B60</f>
        <v>0.16873616181593989</v>
      </c>
      <c r="D61" s="573"/>
      <c r="E61" s="573"/>
      <c r="F61"/>
      <c r="G61"/>
      <c r="H61"/>
      <c r="I61"/>
      <c r="J61"/>
    </row>
    <row r="62" spans="1:15">
      <c r="A62" s="576">
        <v>2022</v>
      </c>
      <c r="B62" s="577">
        <f>'Detailed Budget'!$AH$93</f>
        <v>44479683.418753758</v>
      </c>
      <c r="C62" s="579">
        <f>(Table29[[#This Row],[NSP $ (esst.)]]-B61)/B61</f>
        <v>0.10841617921310598</v>
      </c>
      <c r="D62" s="573"/>
      <c r="E62" s="573"/>
      <c r="F62" s="527" t="s">
        <v>953</v>
      </c>
      <c r="G62" s="527" t="s">
        <v>55</v>
      </c>
      <c r="H62" s="527" t="s">
        <v>56</v>
      </c>
      <c r="I62" s="527" t="s">
        <v>57</v>
      </c>
      <c r="J62" s="527" t="s">
        <v>58</v>
      </c>
    </row>
    <row r="63" spans="1:15">
      <c r="A63" s="573"/>
      <c r="B63" s="573"/>
      <c r="C63" s="573"/>
      <c r="D63" s="573"/>
      <c r="E63" s="573"/>
      <c r="F63" s="574">
        <f>'Public Budget'!B32</f>
        <v>0</v>
      </c>
      <c r="G63" s="575"/>
      <c r="H63" s="575"/>
      <c r="I63" s="575"/>
      <c r="J63" s="575"/>
      <c r="K63" s="575">
        <f>'Public Budget'!B36</f>
        <v>0</v>
      </c>
      <c r="L63" s="575"/>
      <c r="M63" s="575"/>
      <c r="N63" s="575"/>
      <c r="O63" s="575"/>
    </row>
    <row r="64" spans="1:15">
      <c r="A64" s="573"/>
      <c r="B64" s="573"/>
      <c r="C64" s="573"/>
      <c r="D64" s="573"/>
      <c r="E64" s="573"/>
      <c r="F64" s="527" t="str">
        <f>'Public Budget'!B33</f>
        <v>Prevention</v>
      </c>
      <c r="G64" s="827">
        <f>'Public Budget'!C33</f>
        <v>2558000</v>
      </c>
      <c r="H64" s="827">
        <f>'Public Budget'!D33</f>
        <v>5020400</v>
      </c>
      <c r="I64" s="827">
        <f>'Public Budget'!E33</f>
        <v>5020400</v>
      </c>
      <c r="J64" s="827">
        <f>'Public Budget'!F33</f>
        <v>5020400</v>
      </c>
      <c r="K64" s="527" t="e">
        <f>'Public Budget'!#REF!</f>
        <v>#REF!</v>
      </c>
      <c r="L64" s="827" t="e">
        <f>'Public Budget'!#REF!</f>
        <v>#REF!</v>
      </c>
      <c r="M64" s="827" t="e">
        <f>'Public Budget'!#REF!</f>
        <v>#REF!</v>
      </c>
      <c r="N64" s="827" t="e">
        <f>'Public Budget'!#REF!</f>
        <v>#REF!</v>
      </c>
      <c r="O64" s="827" t="e">
        <f>'Public Budget'!#REF!</f>
        <v>#REF!</v>
      </c>
    </row>
    <row r="65" spans="1:15">
      <c r="A65" s="573"/>
      <c r="B65" s="573"/>
      <c r="C65" s="573"/>
      <c r="D65" s="573"/>
      <c r="E65" s="573"/>
      <c r="F65" s="527" t="str">
        <f>'Public Budget'!B34</f>
        <v>Treatment</v>
      </c>
      <c r="G65" s="827">
        <f>'Public Budget'!C34</f>
        <v>10077000</v>
      </c>
      <c r="H65" s="827">
        <f>'Public Budget'!D34</f>
        <v>13256400</v>
      </c>
      <c r="I65" s="827">
        <f>'Public Budget'!E34</f>
        <v>13256400</v>
      </c>
      <c r="J65" s="827">
        <f>'Public Budget'!F34</f>
        <v>13256400</v>
      </c>
      <c r="K65" s="527" t="e">
        <f>'Public Budget'!#REF!</f>
        <v>#REF!</v>
      </c>
      <c r="L65" s="827" t="e">
        <f>'Public Budget'!#REF!</f>
        <v>#REF!</v>
      </c>
      <c r="M65" s="827" t="e">
        <f>'Public Budget'!#REF!</f>
        <v>#REF!</v>
      </c>
      <c r="N65" s="827" t="e">
        <f>'Public Budget'!#REF!</f>
        <v>#REF!</v>
      </c>
      <c r="O65" s="827" t="e">
        <f>'Public Budget'!#REF!</f>
        <v>#REF!</v>
      </c>
    </row>
    <row r="66" spans="1:15">
      <c r="A66" s="573"/>
      <c r="B66" s="573"/>
      <c r="C66" s="573"/>
      <c r="D66" s="573"/>
      <c r="E66" s="573"/>
      <c r="F66" s="527" t="str">
        <f>'Public Budget'!B35</f>
        <v>Total</v>
      </c>
      <c r="G66" s="827">
        <f>'Public Budget'!C35</f>
        <v>12635000</v>
      </c>
      <c r="H66" s="827">
        <f>'Public Budget'!D35</f>
        <v>18276800</v>
      </c>
      <c r="I66" s="827">
        <f>'Public Budget'!E35</f>
        <v>18276800</v>
      </c>
      <c r="J66" s="827">
        <f>'Public Budget'!F35</f>
        <v>18276800</v>
      </c>
      <c r="K66" s="527">
        <f>'Public Budget'!B39</f>
        <v>0</v>
      </c>
      <c r="L66" s="827">
        <f>'Public Budget'!C39</f>
        <v>0</v>
      </c>
      <c r="M66" s="827">
        <f>'Public Budget'!D39</f>
        <v>0</v>
      </c>
      <c r="N66" s="827">
        <f>'Public Budget'!E39</f>
        <v>0</v>
      </c>
      <c r="O66" s="827">
        <f>'Public Budget'!F39</f>
        <v>0</v>
      </c>
    </row>
    <row r="67" spans="1:15">
      <c r="A67" s="573"/>
      <c r="B67" s="573"/>
      <c r="C67" s="573"/>
      <c r="D67" s="573"/>
      <c r="E67" s="573"/>
      <c r="G67" s="572"/>
      <c r="H67" s="572"/>
      <c r="I67" s="572"/>
      <c r="J67" s="572"/>
      <c r="K67"/>
      <c r="L67"/>
      <c r="M67"/>
      <c r="N67"/>
      <c r="O67"/>
    </row>
    <row r="68" spans="1:15">
      <c r="A68" s="573"/>
      <c r="B68" s="573"/>
      <c r="C68" s="573"/>
      <c r="D68" s="573"/>
      <c r="E68" s="573"/>
      <c r="F68" s="609" t="str">
        <f>'Public Budget'!B37</f>
        <v>Budget Gap</v>
      </c>
      <c r="G68" s="828">
        <f>'Public Budget'!C37</f>
        <v>-553.29374999925494</v>
      </c>
      <c r="H68" s="828">
        <f>'Public Budget'!D37</f>
        <v>-3865538.829764951</v>
      </c>
      <c r="I68" s="828">
        <f>'Public Budget'!E37</f>
        <v>-8836665.6174422354</v>
      </c>
      <c r="J68" s="828">
        <f>'Public Budget'!F37</f>
        <v>-12476003.418753766</v>
      </c>
    </row>
    <row r="69" spans="1:15">
      <c r="A69" s="573"/>
      <c r="B69" s="573"/>
      <c r="C69" s="573"/>
      <c r="D69" s="573"/>
      <c r="E69" s="573"/>
      <c r="F69" s="609" t="str">
        <f>'Public Budget'!B38</f>
        <v>%</v>
      </c>
      <c r="G69" s="610">
        <f>'Public Budget'!C38</f>
        <v>-4.3790561931084678E-5</v>
      </c>
      <c r="H69" s="610">
        <f>'Public Budget'!D38</f>
        <v>-0.21149976088620279</v>
      </c>
      <c r="I69" s="610">
        <f>'Public Budget'!E38</f>
        <v>-0.48349085274458525</v>
      </c>
      <c r="J69" s="610">
        <f>'Public Budget'!F38</f>
        <v>-0.68261421139114975</v>
      </c>
    </row>
    <row r="70" spans="1:15">
      <c r="A70" s="573"/>
      <c r="B70" s="573"/>
      <c r="C70" s="573"/>
      <c r="D70" s="573"/>
      <c r="E70" s="573"/>
      <c r="F70" s="527">
        <f>'Public Budget'!B43</f>
        <v>0</v>
      </c>
      <c r="G70" s="572">
        <f>'Public Budget'!C43</f>
        <v>0</v>
      </c>
      <c r="H70" s="572">
        <f>'Public Budget'!D43</f>
        <v>0</v>
      </c>
      <c r="I70" s="572">
        <f>'Public Budget'!E43</f>
        <v>0</v>
      </c>
      <c r="J70" s="572">
        <f>'Public Budget'!F43</f>
        <v>0</v>
      </c>
    </row>
    <row r="71" spans="1:15">
      <c r="F71" s="527">
        <f>'Public Budget'!B44</f>
        <v>0</v>
      </c>
      <c r="G71" s="611">
        <f>'Public Budget'!C44</f>
        <v>0</v>
      </c>
      <c r="H71" s="611">
        <f>'Public Budget'!D44</f>
        <v>0</v>
      </c>
      <c r="I71" s="611">
        <f>'Public Budget'!E44</f>
        <v>0</v>
      </c>
      <c r="J71" s="611">
        <f>'Public Budget'!F44</f>
        <v>0</v>
      </c>
    </row>
    <row r="72" spans="1:15">
      <c r="F72" s="581" t="s">
        <v>1016</v>
      </c>
      <c r="G72" s="581"/>
      <c r="H72" s="581"/>
      <c r="I72" s="581"/>
      <c r="J72" s="582"/>
    </row>
    <row r="73" spans="1:15">
      <c r="G73" s="583">
        <f>'Public Budget'!C48</f>
        <v>2019</v>
      </c>
      <c r="H73" s="583">
        <f>'Public Budget'!D48</f>
        <v>2020</v>
      </c>
      <c r="I73" s="583">
        <f>'Public Budget'!E48</f>
        <v>2021</v>
      </c>
      <c r="J73" s="584">
        <f>'Public Budget'!F48</f>
        <v>2022</v>
      </c>
    </row>
    <row r="74" spans="1:15">
      <c r="F74" s="527" t="s">
        <v>1017</v>
      </c>
      <c r="G74" s="585">
        <f>'Public Budget'!C49</f>
        <v>2264488.2937499993</v>
      </c>
      <c r="H74" s="585">
        <f>'Public Budget'!D49</f>
        <v>6869637.8987499997</v>
      </c>
      <c r="I74" s="585">
        <f>'Public Budget'!E49</f>
        <v>2458013.7200000025</v>
      </c>
      <c r="J74" s="586">
        <f>'Public Budget'!F49</f>
        <v>443377.30749999732</v>
      </c>
    </row>
    <row r="75" spans="1:15">
      <c r="F75" s="527" t="s">
        <v>1018</v>
      </c>
      <c r="G75" s="587">
        <f>'Public Budget'!C50</f>
        <v>413355</v>
      </c>
      <c r="H75" s="587">
        <f>'Public Budget'!D50</f>
        <v>2479102.6372649521</v>
      </c>
      <c r="I75" s="587">
        <f>'Public Budget'!E50</f>
        <v>0</v>
      </c>
      <c r="J75" s="588">
        <f>'Public Budget'!F50</f>
        <v>123675</v>
      </c>
    </row>
    <row r="76" spans="1:15">
      <c r="F76" s="527" t="s">
        <v>1019</v>
      </c>
      <c r="G76" s="585">
        <f>'Public Budget'!C51</f>
        <v>0</v>
      </c>
      <c r="H76" s="585">
        <f>'Public Budget'!D51</f>
        <v>643690</v>
      </c>
      <c r="I76" s="585">
        <f>'Public Budget'!E51</f>
        <v>5419605.7049422376</v>
      </c>
      <c r="J76" s="586">
        <f>'Public Budget'!F51</f>
        <v>8708191.1987537649</v>
      </c>
    </row>
    <row r="77" spans="1:15">
      <c r="F77"/>
      <c r="G77"/>
      <c r="H77"/>
      <c r="I77"/>
      <c r="J77"/>
    </row>
    <row r="78" spans="1:15" ht="19">
      <c r="F78" s="604" t="s">
        <v>1005</v>
      </c>
      <c r="G78" s="605">
        <v>2019</v>
      </c>
      <c r="H78" s="605">
        <v>2020</v>
      </c>
      <c r="I78" s="605">
        <v>2021</v>
      </c>
      <c r="J78" s="605">
        <v>2022</v>
      </c>
    </row>
    <row r="79" spans="1:15" ht="19">
      <c r="F79" s="606" t="s">
        <v>1006</v>
      </c>
      <c r="G79" s="235"/>
      <c r="H79" s="607">
        <v>939987.25760311005</v>
      </c>
      <c r="I79" s="607">
        <v>1686020.8061976789</v>
      </c>
      <c r="J79" s="607">
        <v>2548499.4249999998</v>
      </c>
    </row>
    <row r="80" spans="1:15" ht="19">
      <c r="F80" s="606" t="s">
        <v>917</v>
      </c>
      <c r="G80" s="607">
        <v>0</v>
      </c>
      <c r="H80" s="607">
        <v>109973.03801333299</v>
      </c>
      <c r="I80" s="607">
        <v>233440.68362933403</v>
      </c>
      <c r="J80" s="607">
        <v>620711.87998066505</v>
      </c>
    </row>
    <row r="81" spans="1:10" ht="19">
      <c r="F81" s="606" t="s">
        <v>777</v>
      </c>
      <c r="G81" s="607">
        <v>0</v>
      </c>
      <c r="H81" s="607">
        <v>92217.098154683597</v>
      </c>
      <c r="I81" s="607">
        <v>202877.61594030401</v>
      </c>
      <c r="J81" s="607">
        <v>557913.44383583497</v>
      </c>
    </row>
    <row r="82" spans="1:10" ht="19">
      <c r="F82" s="606" t="s">
        <v>1023</v>
      </c>
      <c r="G82" s="607">
        <v>0</v>
      </c>
      <c r="H82" s="607">
        <v>224659.88438342451</v>
      </c>
      <c r="I82" s="607">
        <v>224659.88438342451</v>
      </c>
      <c r="J82" s="607">
        <v>224659.88438342451</v>
      </c>
    </row>
    <row r="83" spans="1:10" ht="19">
      <c r="F83" s="606" t="s">
        <v>110</v>
      </c>
      <c r="G83" s="607">
        <v>67705</v>
      </c>
      <c r="H83" s="607">
        <v>194630</v>
      </c>
      <c r="I83" s="607">
        <v>333270</v>
      </c>
      <c r="J83" s="607">
        <v>382320</v>
      </c>
    </row>
    <row r="84" spans="1:10" ht="19">
      <c r="F84" s="606" t="s">
        <v>568</v>
      </c>
      <c r="G84" s="607">
        <v>3360</v>
      </c>
      <c r="H84" s="607">
        <v>4480</v>
      </c>
      <c r="I84" s="607">
        <v>5600</v>
      </c>
      <c r="J84" s="607">
        <v>7280</v>
      </c>
    </row>
    <row r="85" spans="1:10" ht="19">
      <c r="F85" s="606"/>
      <c r="G85" s="607"/>
      <c r="H85" s="607"/>
      <c r="I85" s="607"/>
      <c r="J85" s="607"/>
    </row>
    <row r="86" spans="1:10" ht="19">
      <c r="F86" s="604" t="s">
        <v>1007</v>
      </c>
      <c r="G86" s="605">
        <v>2019</v>
      </c>
      <c r="H86" s="605">
        <v>2020</v>
      </c>
      <c r="I86" s="605">
        <v>2021</v>
      </c>
      <c r="J86" s="605">
        <v>2022</v>
      </c>
    </row>
    <row r="87" spans="1:10" ht="19">
      <c r="F87" s="606" t="s">
        <v>1008</v>
      </c>
      <c r="G87" s="607">
        <v>72290</v>
      </c>
      <c r="H87" s="607">
        <v>144580</v>
      </c>
      <c r="I87" s="607">
        <v>144580</v>
      </c>
      <c r="J87" s="607">
        <v>144580</v>
      </c>
    </row>
    <row r="88" spans="1:10" ht="19">
      <c r="F88" s="606" t="s">
        <v>1009</v>
      </c>
      <c r="G88" s="607">
        <v>0</v>
      </c>
      <c r="H88" s="607">
        <v>0</v>
      </c>
      <c r="I88" s="607">
        <v>0</v>
      </c>
      <c r="J88" s="607">
        <v>107875</v>
      </c>
    </row>
    <row r="89" spans="1:10" ht="19">
      <c r="F89" s="606" t="s">
        <v>1022</v>
      </c>
      <c r="G89" s="607" t="s">
        <v>1012</v>
      </c>
      <c r="H89" s="612" t="s">
        <v>1013</v>
      </c>
      <c r="I89" s="612" t="s">
        <v>1014</v>
      </c>
      <c r="J89" s="612" t="s">
        <v>1015</v>
      </c>
    </row>
    <row r="90" spans="1:10" ht="19">
      <c r="F90" s="606" t="s">
        <v>1010</v>
      </c>
      <c r="G90" s="607">
        <v>0</v>
      </c>
      <c r="H90" s="607">
        <v>82990</v>
      </c>
      <c r="I90" s="607">
        <v>165980</v>
      </c>
      <c r="J90" s="607">
        <v>165980</v>
      </c>
    </row>
    <row r="91" spans="1:10" ht="19">
      <c r="F91" s="606" t="s">
        <v>1011</v>
      </c>
      <c r="G91" s="607">
        <v>0</v>
      </c>
      <c r="H91" s="607">
        <v>666820</v>
      </c>
      <c r="I91" s="607">
        <v>666820</v>
      </c>
      <c r="J91" s="607">
        <v>725470</v>
      </c>
    </row>
    <row r="92" spans="1:10" ht="18" customHeight="1">
      <c r="F92" s="994" t="s">
        <v>1025</v>
      </c>
      <c r="G92" s="994"/>
      <c r="H92" s="994"/>
      <c r="I92" s="994"/>
      <c r="J92" s="994"/>
    </row>
    <row r="93" spans="1:10" ht="18" customHeight="1">
      <c r="A93" s="984" t="s">
        <v>981</v>
      </c>
      <c r="B93" s="984"/>
      <c r="C93" s="984"/>
      <c r="D93" s="984"/>
      <c r="E93" s="984"/>
      <c r="F93" s="995"/>
      <c r="G93" s="995"/>
      <c r="H93" s="995"/>
      <c r="I93" s="995"/>
      <c r="J93" s="995"/>
    </row>
    <row r="94" spans="1:10" ht="18" customHeight="1">
      <c r="A94" s="985"/>
      <c r="B94" s="985"/>
      <c r="C94" s="985"/>
      <c r="D94" s="985"/>
      <c r="E94" s="985"/>
    </row>
    <row r="95" spans="1:10">
      <c r="F95" s="990" t="s">
        <v>1026</v>
      </c>
      <c r="G95" s="990"/>
      <c r="H95" s="990"/>
      <c r="I95" s="990"/>
      <c r="J95" s="990"/>
    </row>
    <row r="96" spans="1:10">
      <c r="A96" s="983" t="str">
        <f>'Detailed Budget'!AE131</f>
        <v>Total by Years</v>
      </c>
      <c r="B96" s="983"/>
      <c r="C96" s="983"/>
      <c r="D96" s="983"/>
      <c r="E96" s="983"/>
      <c r="F96" s="990"/>
      <c r="G96" s="990"/>
      <c r="H96" s="990"/>
      <c r="I96" s="990"/>
      <c r="J96" s="990"/>
    </row>
    <row r="97" spans="1:10">
      <c r="A97" s="525" t="s">
        <v>890</v>
      </c>
      <c r="B97" s="525" t="s">
        <v>55</v>
      </c>
      <c r="C97" s="525" t="s">
        <v>56</v>
      </c>
      <c r="D97" s="525" t="s">
        <v>57</v>
      </c>
      <c r="E97" s="525" t="s">
        <v>58</v>
      </c>
    </row>
    <row r="98" spans="1:10">
      <c r="A98" s="525" t="str">
        <f>'Detailed Budget'!AJ133</f>
        <v>Prevention</v>
      </c>
      <c r="B98" s="514">
        <f>'Detailed Budget'!AE133</f>
        <v>20477397.541242927</v>
      </c>
      <c r="C98" s="514">
        <f>'Detailed Budget'!AF133</f>
        <v>22221508.161391426</v>
      </c>
      <c r="D98" s="514">
        <f>'Detailed Budget'!AG133</f>
        <v>23161238.419531144</v>
      </c>
      <c r="E98" s="514">
        <f>'Detailed Budget'!AH133</f>
        <v>23946719.165908348</v>
      </c>
      <c r="F98" s="993" t="s">
        <v>1028</v>
      </c>
      <c r="G98" s="993"/>
      <c r="H98" s="993"/>
      <c r="I98" s="993"/>
      <c r="J98" s="993"/>
    </row>
    <row r="99" spans="1:10">
      <c r="A99" s="525" t="str">
        <f>'Detailed Budget'!AJ134</f>
        <v>Care and Treatment</v>
      </c>
      <c r="B99" s="514">
        <f>'Detailed Budget'!AE134</f>
        <v>13744809.375</v>
      </c>
      <c r="C99" s="514">
        <f>'Detailed Budget'!AF134</f>
        <v>19738723.424999997</v>
      </c>
      <c r="D99" s="514">
        <f>'Detailed Budget'!AG134</f>
        <v>22447235.149999999</v>
      </c>
      <c r="E99" s="514">
        <f>'Detailed Budget'!AH134</f>
        <v>22885214.5</v>
      </c>
      <c r="F99" s="993"/>
      <c r="G99" s="993"/>
      <c r="H99" s="993"/>
      <c r="I99" s="993"/>
      <c r="J99" s="993"/>
    </row>
    <row r="100" spans="1:10">
      <c r="A100" s="525" t="s">
        <v>985</v>
      </c>
      <c r="B100" s="514">
        <f>'Detailed Budget'!AE135</f>
        <v>1094582.5</v>
      </c>
      <c r="C100" s="514">
        <f>'Detailed Budget'!AF135</f>
        <v>1134095</v>
      </c>
      <c r="D100" s="514">
        <f>'Detailed Budget'!AG135</f>
        <v>929070</v>
      </c>
      <c r="E100" s="514">
        <f>'Detailed Budget'!AH135</f>
        <v>1023570</v>
      </c>
    </row>
    <row r="101" spans="1:10">
      <c r="A101" s="596" t="s">
        <v>986</v>
      </c>
      <c r="B101" s="514">
        <f>'Detailed Budget'!AE136</f>
        <v>800000</v>
      </c>
      <c r="C101" s="514">
        <f>'Detailed Budget'!AF136</f>
        <v>800000</v>
      </c>
      <c r="D101" s="514">
        <f>'Detailed Budget'!AG136</f>
        <v>800000</v>
      </c>
      <c r="E101" s="514">
        <f>'Detailed Budget'!AH136</f>
        <v>400000</v>
      </c>
    </row>
    <row r="102" spans="1:10">
      <c r="A102" s="36" t="str">
        <f>'Detailed Budget'!AJ137</f>
        <v>Total</v>
      </c>
      <c r="B102" s="566">
        <f>'Detailed Budget'!AE137</f>
        <v>36116789.416242927</v>
      </c>
      <c r="C102" s="566">
        <f>'Detailed Budget'!AF137</f>
        <v>43894326.586391419</v>
      </c>
      <c r="D102" s="566">
        <f>'Detailed Budget'!AG137</f>
        <v>47337543.569531143</v>
      </c>
      <c r="E102" s="566">
        <f>'Detailed Budget'!AH137</f>
        <v>48255503.665908352</v>
      </c>
    </row>
    <row r="103" spans="1:10">
      <c r="E103"/>
    </row>
    <row r="106" spans="1:10">
      <c r="A106" s="983" t="str">
        <f>'Detailed Budget'!AE87</f>
        <v>Government (by years)</v>
      </c>
      <c r="B106" s="983"/>
      <c r="C106" s="983"/>
      <c r="D106" s="983"/>
      <c r="E106" s="983"/>
      <c r="F106"/>
      <c r="H106"/>
      <c r="I106"/>
      <c r="J106"/>
    </row>
    <row r="107" spans="1:10">
      <c r="A107" s="525" t="s">
        <v>890</v>
      </c>
      <c r="B107" s="525" t="s">
        <v>55</v>
      </c>
      <c r="C107" s="525" t="s">
        <v>56</v>
      </c>
      <c r="D107" s="525" t="s">
        <v>57</v>
      </c>
      <c r="E107" s="525" t="s">
        <v>58</v>
      </c>
    </row>
    <row r="108" spans="1:10">
      <c r="A108" s="525" t="str">
        <f>'Detailed Budget'!AJ89</f>
        <v>Prevention</v>
      </c>
      <c r="B108" s="514">
        <f>'Detailed Budget'!AE89</f>
        <v>12781018</v>
      </c>
      <c r="C108" s="514">
        <f>'Detailed Budget'!AF89</f>
        <v>15452502.637264952</v>
      </c>
      <c r="D108" s="514">
        <f>'Detailed Budget'!AG89</f>
        <v>18269335.204942241</v>
      </c>
      <c r="E108" s="514">
        <f>'Detailed Budget'!AH89</f>
        <v>22197050.698753763</v>
      </c>
    </row>
    <row r="109" spans="1:10">
      <c r="A109" s="525" t="str">
        <f>'Detailed Budget'!AJ90</f>
        <v>Care and Treatment</v>
      </c>
      <c r="B109" s="514">
        <f>'Detailed Budget'!AE90</f>
        <v>11187825.293749999</v>
      </c>
      <c r="C109" s="514">
        <f>'Detailed Budget'!AF90</f>
        <v>18882916.192499999</v>
      </c>
      <c r="D109" s="514">
        <f>'Detailed Budget'!AG90</f>
        <v>21859710.412499998</v>
      </c>
      <c r="E109" s="514">
        <f>'Detailed Budget'!AH90</f>
        <v>22282632.719999999</v>
      </c>
      <c r="G109"/>
      <c r="H109"/>
      <c r="I109"/>
      <c r="J109"/>
    </row>
    <row r="110" spans="1:10">
      <c r="A110" s="525" t="s">
        <v>985</v>
      </c>
      <c r="B110" s="514">
        <f>'Detailed Budget'!AE91</f>
        <v>0</v>
      </c>
      <c r="C110" s="514">
        <f>'Detailed Budget'!AF91</f>
        <v>0</v>
      </c>
      <c r="D110" s="514">
        <f>'Detailed Budget'!AG91</f>
        <v>0</v>
      </c>
      <c r="E110" s="514">
        <f>'Detailed Budget'!AH91</f>
        <v>0</v>
      </c>
      <c r="G110"/>
      <c r="H110"/>
      <c r="I110"/>
      <c r="J110"/>
    </row>
    <row r="111" spans="1:10">
      <c r="A111" s="596" t="s">
        <v>986</v>
      </c>
      <c r="B111" s="514">
        <f>'Detailed Budget'!AE92</f>
        <v>0</v>
      </c>
      <c r="C111" s="514">
        <f>'Detailed Budget'!AF92</f>
        <v>0</v>
      </c>
      <c r="D111" s="514">
        <f>'Detailed Budget'!AG92</f>
        <v>0</v>
      </c>
      <c r="E111" s="514">
        <f>'Detailed Budget'!AH92</f>
        <v>0</v>
      </c>
      <c r="G111"/>
      <c r="H111"/>
      <c r="I111"/>
      <c r="J111"/>
    </row>
    <row r="112" spans="1:10">
      <c r="A112" s="36" t="str">
        <f>'Detailed Budget'!AJ93</f>
        <v>Total</v>
      </c>
      <c r="B112" s="566">
        <f>'Detailed Budget'!AE93</f>
        <v>23968843.293749999</v>
      </c>
      <c r="C112" s="566">
        <f>'Detailed Budget'!AF93</f>
        <v>34335418.829764947</v>
      </c>
      <c r="D112" s="566">
        <f>'Detailed Budget'!AG93</f>
        <v>40129045.617442235</v>
      </c>
      <c r="E112" s="566">
        <f>'Detailed Budget'!AH93</f>
        <v>44479683.418753758</v>
      </c>
      <c r="F112"/>
      <c r="G112"/>
      <c r="H112"/>
      <c r="I112"/>
      <c r="J112"/>
    </row>
    <row r="113" spans="1:11">
      <c r="A113" s="525"/>
      <c r="B113" s="525"/>
      <c r="C113" s="525"/>
      <c r="D113" s="525"/>
      <c r="E113" s="525"/>
      <c r="F113"/>
      <c r="G113"/>
      <c r="H113"/>
      <c r="I113"/>
      <c r="J113"/>
    </row>
    <row r="114" spans="1:11">
      <c r="A114" s="525"/>
      <c r="B114" s="525"/>
      <c r="C114" s="525"/>
      <c r="D114" s="525"/>
      <c r="E114" s="525"/>
      <c r="F114"/>
      <c r="J114" s="511"/>
    </row>
    <row r="115" spans="1:11" ht="16" customHeight="1">
      <c r="A115" s="983" t="str">
        <f>'Detailed Budget'!AE98</f>
        <v>GF (by years)</v>
      </c>
      <c r="B115" s="983"/>
      <c r="C115" s="983"/>
      <c r="D115" s="983"/>
      <c r="E115" s="983"/>
      <c r="J115" s="511"/>
    </row>
    <row r="116" spans="1:11">
      <c r="A116" s="525" t="s">
        <v>890</v>
      </c>
      <c r="B116" s="525" t="s">
        <v>55</v>
      </c>
      <c r="C116" s="525" t="s">
        <v>56</v>
      </c>
      <c r="D116" s="525" t="s">
        <v>57</v>
      </c>
      <c r="E116" s="525" t="s">
        <v>58</v>
      </c>
      <c r="J116" s="511"/>
    </row>
    <row r="117" spans="1:11">
      <c r="A117" s="525" t="str">
        <f>'Detailed Budget'!AJ100</f>
        <v>Prevention</v>
      </c>
      <c r="B117" s="514">
        <f>'Detailed Budget'!AE100</f>
        <v>7651379.5412429264</v>
      </c>
      <c r="C117" s="514">
        <f>'Detailed Budget'!AF100</f>
        <v>6636281.5241264747</v>
      </c>
      <c r="D117" s="514">
        <f>'Detailed Budget'!AG100</f>
        <v>4759179.2145889038</v>
      </c>
      <c r="E117" s="514">
        <f>'Detailed Budget'!AH100</f>
        <v>1440292.3859045857</v>
      </c>
      <c r="J117" s="511"/>
    </row>
    <row r="118" spans="1:11">
      <c r="A118" s="525" t="str">
        <f>'Detailed Budget'!AJ101</f>
        <v>Care and Treatment</v>
      </c>
      <c r="B118" s="514">
        <f>'Detailed Budget'!AE101</f>
        <v>2526984.0812499998</v>
      </c>
      <c r="C118" s="514">
        <f>'Detailed Budget'!AF101</f>
        <v>825807.23249999993</v>
      </c>
      <c r="D118" s="514">
        <f>'Detailed Budget'!AG101</f>
        <v>557524.73750000005</v>
      </c>
      <c r="E118" s="514">
        <f>'Detailed Budget'!AH101</f>
        <v>479706.78</v>
      </c>
      <c r="J118" s="511"/>
    </row>
    <row r="119" spans="1:11">
      <c r="A119" s="525" t="s">
        <v>985</v>
      </c>
      <c r="B119" s="514">
        <f>'Detailed Budget'!AE102</f>
        <v>824622.5</v>
      </c>
      <c r="C119" s="514">
        <f>'Detailed Budget'!AF102</f>
        <v>101250</v>
      </c>
      <c r="D119" s="514">
        <f>'Detailed Budget'!AG102</f>
        <v>45250</v>
      </c>
      <c r="E119" s="514">
        <f>'Detailed Budget'!AH102</f>
        <v>0</v>
      </c>
      <c r="J119" s="511"/>
    </row>
    <row r="120" spans="1:11">
      <c r="A120" s="596" t="s">
        <v>986</v>
      </c>
      <c r="B120" s="514">
        <f>'Detailed Budget'!AE103</f>
        <v>800000</v>
      </c>
      <c r="C120" s="514">
        <f>'Detailed Budget'!AF103</f>
        <v>800000</v>
      </c>
      <c r="D120" s="514">
        <f>'Detailed Budget'!AG103</f>
        <v>800000</v>
      </c>
      <c r="E120" s="514">
        <f>'Detailed Budget'!AH103</f>
        <v>400000</v>
      </c>
      <c r="G120"/>
      <c r="H120"/>
      <c r="I120"/>
      <c r="J120" s="511"/>
      <c r="K120"/>
    </row>
    <row r="121" spans="1:11">
      <c r="A121" s="36" t="str">
        <f>'Detailed Budget'!AJ104</f>
        <v>Total</v>
      </c>
      <c r="B121" s="566">
        <f>'Detailed Budget'!AE104</f>
        <v>11802986.122492926</v>
      </c>
      <c r="C121" s="566">
        <f>'Detailed Budget'!AF104</f>
        <v>8363338.7566264747</v>
      </c>
      <c r="D121" s="566">
        <f>'Detailed Budget'!AG104</f>
        <v>6161953.9520889036</v>
      </c>
      <c r="E121" s="566">
        <f>'Detailed Budget'!AH104</f>
        <v>2319999.1659045857</v>
      </c>
      <c r="G121"/>
      <c r="H121"/>
      <c r="I121"/>
      <c r="J121" s="511"/>
      <c r="K121"/>
    </row>
    <row r="122" spans="1:11">
      <c r="A122" s="613" t="s">
        <v>1021</v>
      </c>
      <c r="B122" s="614">
        <f>B121/2.5</f>
        <v>4721194.4489971707</v>
      </c>
      <c r="C122" s="614">
        <f>C121/2.5</f>
        <v>3345335.5026505897</v>
      </c>
      <c r="D122" s="614">
        <f>D121/2.5</f>
        <v>2464781.5808355613</v>
      </c>
      <c r="E122" s="614">
        <f>E121/2.5</f>
        <v>927999.66636183427</v>
      </c>
      <c r="G122"/>
      <c r="H122"/>
      <c r="I122"/>
      <c r="J122" s="511"/>
      <c r="K122"/>
    </row>
    <row r="123" spans="1:11">
      <c r="A123" s="525"/>
      <c r="B123" s="525"/>
      <c r="C123" s="525"/>
      <c r="D123" s="525"/>
      <c r="E123" s="525"/>
      <c r="F123"/>
      <c r="G123"/>
      <c r="H123"/>
      <c r="I123"/>
      <c r="J123" s="511"/>
      <c r="K123"/>
    </row>
    <row r="124" spans="1:11">
      <c r="A124" s="983" t="str">
        <f>'Detailed Budget'!AE121</f>
        <v>Undefined (by years)</v>
      </c>
      <c r="B124" s="983"/>
      <c r="C124" s="983"/>
      <c r="D124" s="983"/>
      <c r="E124" s="983"/>
      <c r="G124"/>
      <c r="H124"/>
      <c r="I124"/>
      <c r="J124" s="511"/>
      <c r="K124"/>
    </row>
    <row r="125" spans="1:11" ht="16" customHeight="1">
      <c r="A125" s="525" t="s">
        <v>980</v>
      </c>
      <c r="B125" s="525" t="s">
        <v>55</v>
      </c>
      <c r="C125" s="525" t="s">
        <v>56</v>
      </c>
      <c r="D125" s="525" t="s">
        <v>57</v>
      </c>
      <c r="E125" s="525" t="s">
        <v>58</v>
      </c>
      <c r="G125"/>
      <c r="H125"/>
      <c r="I125"/>
      <c r="J125" s="511"/>
      <c r="K125"/>
    </row>
    <row r="126" spans="1:11">
      <c r="A126" s="525" t="str">
        <f>'Detailed Budget'!AJ123</f>
        <v>Prevention</v>
      </c>
      <c r="B126" s="514">
        <f>'Detailed Budget'!AE123</f>
        <v>45000</v>
      </c>
      <c r="C126" s="514">
        <f>'Detailed Budget'!AF123</f>
        <v>132724</v>
      </c>
      <c r="D126" s="514">
        <f>'Detailed Budget'!AG123</f>
        <v>132724</v>
      </c>
      <c r="E126" s="514">
        <f>'Detailed Budget'!AH123</f>
        <v>309376.08124999999</v>
      </c>
      <c r="G126"/>
      <c r="H126"/>
      <c r="I126"/>
      <c r="J126" s="511"/>
      <c r="K126"/>
    </row>
    <row r="127" spans="1:11">
      <c r="A127" s="525" t="str">
        <f>'Detailed Budget'!AJ124</f>
        <v>Care and Treatment</v>
      </c>
      <c r="B127" s="514">
        <f>'Detailed Budget'!AE124</f>
        <v>30000</v>
      </c>
      <c r="C127" s="514">
        <f>'Detailed Budget'!AF124</f>
        <v>30000</v>
      </c>
      <c r="D127" s="514">
        <f>'Detailed Budget'!AG124</f>
        <v>30000</v>
      </c>
      <c r="E127" s="514">
        <f>'Detailed Budget'!AH124</f>
        <v>122875</v>
      </c>
      <c r="G127"/>
      <c r="H127"/>
      <c r="I127"/>
      <c r="J127" s="511"/>
      <c r="K127"/>
    </row>
    <row r="128" spans="1:11">
      <c r="A128" s="525" t="str">
        <f>'Detailed Budget'!AJ125</f>
        <v>Governance</v>
      </c>
      <c r="B128" s="514">
        <f>'Detailed Budget'!AE125</f>
        <v>269960</v>
      </c>
      <c r="C128" s="514">
        <f>'Detailed Budget'!AF125</f>
        <v>1032845</v>
      </c>
      <c r="D128" s="514">
        <f>'Detailed Budget'!AG125</f>
        <v>883820</v>
      </c>
      <c r="E128" s="514">
        <f>'Detailed Budget'!AH125</f>
        <v>1023570</v>
      </c>
      <c r="G128"/>
      <c r="H128"/>
      <c r="I128"/>
      <c r="J128"/>
      <c r="K128"/>
    </row>
    <row r="129" spans="1:11">
      <c r="A129" s="525" t="str">
        <f>'Detailed Budget'!AJ126</f>
        <v>Management</v>
      </c>
      <c r="B129" s="514">
        <f>'Detailed Budget'!AE126</f>
        <v>0</v>
      </c>
      <c r="C129" s="514">
        <f>'Detailed Budget'!AF126</f>
        <v>0</v>
      </c>
      <c r="D129" s="514">
        <f>'Detailed Budget'!AG126</f>
        <v>0</v>
      </c>
      <c r="E129" s="514">
        <f>'Detailed Budget'!AH126</f>
        <v>0</v>
      </c>
      <c r="G129"/>
      <c r="H129"/>
      <c r="I129"/>
      <c r="J129"/>
      <c r="K129"/>
    </row>
    <row r="130" spans="1:11">
      <c r="A130" s="36" t="str">
        <f>'Detailed Budget'!AJ127</f>
        <v>Total</v>
      </c>
      <c r="B130" s="566">
        <f>'Detailed Budget'!AE127</f>
        <v>344960</v>
      </c>
      <c r="C130" s="566">
        <f>'Detailed Budget'!AF127</f>
        <v>1195569</v>
      </c>
      <c r="D130" s="566">
        <f>'Detailed Budget'!AG127</f>
        <v>1046544</v>
      </c>
      <c r="E130" s="566">
        <f>'Detailed Budget'!AH127</f>
        <v>1455821.08125</v>
      </c>
      <c r="G130"/>
      <c r="H130"/>
      <c r="I130"/>
      <c r="J130"/>
      <c r="K130"/>
    </row>
    <row r="131" spans="1:11">
      <c r="A131"/>
      <c r="B131"/>
      <c r="C131"/>
      <c r="D131"/>
      <c r="E131"/>
      <c r="G131"/>
      <c r="H131"/>
      <c r="I131"/>
      <c r="J131"/>
    </row>
    <row r="132" spans="1:11">
      <c r="A132"/>
      <c r="B132"/>
      <c r="C132"/>
      <c r="D132"/>
      <c r="E132"/>
      <c r="G132"/>
      <c r="H132"/>
      <c r="I132"/>
      <c r="J132"/>
    </row>
    <row r="133" spans="1:11">
      <c r="G133"/>
      <c r="H133"/>
      <c r="I133"/>
      <c r="J133"/>
    </row>
    <row r="134" spans="1:11">
      <c r="G134"/>
      <c r="H134"/>
      <c r="I134"/>
      <c r="J134"/>
    </row>
    <row r="135" spans="1:11">
      <c r="G135"/>
      <c r="H135"/>
      <c r="I135"/>
      <c r="J135"/>
    </row>
    <row r="136" spans="1:11">
      <c r="G136"/>
      <c r="H136"/>
      <c r="I136"/>
      <c r="J136"/>
    </row>
    <row r="137" spans="1:11">
      <c r="G137"/>
      <c r="H137"/>
      <c r="I137"/>
      <c r="J137"/>
    </row>
    <row r="138" spans="1:11">
      <c r="G138"/>
      <c r="H138"/>
      <c r="I138"/>
      <c r="J138"/>
    </row>
  </sheetData>
  <mergeCells count="23">
    <mergeCell ref="N10:R10"/>
    <mergeCell ref="F98:J99"/>
    <mergeCell ref="F48:J49"/>
    <mergeCell ref="F51:J51"/>
    <mergeCell ref="F1:J2"/>
    <mergeCell ref="F3:J4"/>
    <mergeCell ref="F6:J9"/>
    <mergeCell ref="F11:J13"/>
    <mergeCell ref="F15:J16"/>
    <mergeCell ref="F18:J19"/>
    <mergeCell ref="F23:J23"/>
    <mergeCell ref="F92:J93"/>
    <mergeCell ref="F95:J96"/>
    <mergeCell ref="A124:E124"/>
    <mergeCell ref="A93:E94"/>
    <mergeCell ref="A1:E5"/>
    <mergeCell ref="A7:E8"/>
    <mergeCell ref="A48:E49"/>
    <mergeCell ref="A51:E53"/>
    <mergeCell ref="D54:E54"/>
    <mergeCell ref="A96:E96"/>
    <mergeCell ref="A106:E106"/>
    <mergeCell ref="A115:E115"/>
  </mergeCells>
  <phoneticPr fontId="156" type="noConversion"/>
  <pageMargins left="0.70000000000000007" right="0.70000000000000007" top="0.75000000000000011" bottom="0.75000000000000011" header="0.30000000000000004" footer="0.30000000000000004"/>
  <pageSetup paperSize="9" orientation="portrait" horizontalDpi="4294967292" verticalDpi="4294967292"/>
  <headerFooter>
    <oddHeader>&amp;C&amp;"Calibri,Regular"&amp;K000000შიდსის სტრატეგიის ბიუჯეტი</oddHeader>
    <oddFooter>&amp;C&amp;"Calibri,Regular"&amp;K000000Page &amp;P&amp;R&amp;"Calibri,Regular"&amp;K000000All figures are in GEL_x000D_Esstimated conversion rate 2.5</oddFooter>
  </headerFooter>
  <drawing r:id="rId1"/>
  <tableParts count="8">
    <tablePart r:id="rId2"/>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0"/>
  <sheetViews>
    <sheetView workbookViewId="0">
      <selection activeCell="H126" activeCellId="1" sqref="G111 H126"/>
    </sheetView>
  </sheetViews>
  <sheetFormatPr baseColWidth="10" defaultColWidth="8.83203125" defaultRowHeight="15"/>
  <cols>
    <col min="1" max="1" width="5.1640625" style="29" bestFit="1" customWidth="1"/>
    <col min="2" max="2" width="54.5" style="29" customWidth="1"/>
    <col min="3" max="3" width="8.83203125" style="436" bestFit="1" customWidth="1"/>
    <col min="4" max="5" width="9.83203125" style="436" customWidth="1"/>
    <col min="6" max="7" width="10.1640625" style="436" customWidth="1"/>
    <col min="8" max="11" width="8.83203125" style="436"/>
    <col min="12" max="256" width="8.83203125" style="29"/>
    <col min="257" max="257" width="8.33203125" style="29" customWidth="1"/>
    <col min="258" max="258" width="44" style="29" customWidth="1"/>
    <col min="259" max="259" width="16.6640625" style="29" customWidth="1"/>
    <col min="260" max="261" width="9.83203125" style="29" customWidth="1"/>
    <col min="262" max="263" width="10.1640625" style="29" customWidth="1"/>
    <col min="264" max="512" width="8.83203125" style="29"/>
    <col min="513" max="513" width="8.33203125" style="29" customWidth="1"/>
    <col min="514" max="514" width="44" style="29" customWidth="1"/>
    <col min="515" max="515" width="16.6640625" style="29" customWidth="1"/>
    <col min="516" max="517" width="9.83203125" style="29" customWidth="1"/>
    <col min="518" max="519" width="10.1640625" style="29" customWidth="1"/>
    <col min="520" max="768" width="8.83203125" style="29"/>
    <col min="769" max="769" width="8.33203125" style="29" customWidth="1"/>
    <col min="770" max="770" width="44" style="29" customWidth="1"/>
    <col min="771" max="771" width="16.6640625" style="29" customWidth="1"/>
    <col min="772" max="773" width="9.83203125" style="29" customWidth="1"/>
    <col min="774" max="775" width="10.1640625" style="29" customWidth="1"/>
    <col min="776" max="1024" width="8.83203125" style="29"/>
    <col min="1025" max="1025" width="8.33203125" style="29" customWidth="1"/>
    <col min="1026" max="1026" width="44" style="29" customWidth="1"/>
    <col min="1027" max="1027" width="16.6640625" style="29" customWidth="1"/>
    <col min="1028" max="1029" width="9.83203125" style="29" customWidth="1"/>
    <col min="1030" max="1031" width="10.1640625" style="29" customWidth="1"/>
    <col min="1032" max="1280" width="8.83203125" style="29"/>
    <col min="1281" max="1281" width="8.33203125" style="29" customWidth="1"/>
    <col min="1282" max="1282" width="44" style="29" customWidth="1"/>
    <col min="1283" max="1283" width="16.6640625" style="29" customWidth="1"/>
    <col min="1284" max="1285" width="9.83203125" style="29" customWidth="1"/>
    <col min="1286" max="1287" width="10.1640625" style="29" customWidth="1"/>
    <col min="1288" max="1536" width="8.83203125" style="29"/>
    <col min="1537" max="1537" width="8.33203125" style="29" customWidth="1"/>
    <col min="1538" max="1538" width="44" style="29" customWidth="1"/>
    <col min="1539" max="1539" width="16.6640625" style="29" customWidth="1"/>
    <col min="1540" max="1541" width="9.83203125" style="29" customWidth="1"/>
    <col min="1542" max="1543" width="10.1640625" style="29" customWidth="1"/>
    <col min="1544" max="1792" width="8.83203125" style="29"/>
    <col min="1793" max="1793" width="8.33203125" style="29" customWidth="1"/>
    <col min="1794" max="1794" width="44" style="29" customWidth="1"/>
    <col min="1795" max="1795" width="16.6640625" style="29" customWidth="1"/>
    <col min="1796" max="1797" width="9.83203125" style="29" customWidth="1"/>
    <col min="1798" max="1799" width="10.1640625" style="29" customWidth="1"/>
    <col min="1800" max="2048" width="8.83203125" style="29"/>
    <col min="2049" max="2049" width="8.33203125" style="29" customWidth="1"/>
    <col min="2050" max="2050" width="44" style="29" customWidth="1"/>
    <col min="2051" max="2051" width="16.6640625" style="29" customWidth="1"/>
    <col min="2052" max="2053" width="9.83203125" style="29" customWidth="1"/>
    <col min="2054" max="2055" width="10.1640625" style="29" customWidth="1"/>
    <col min="2056" max="2304" width="8.83203125" style="29"/>
    <col min="2305" max="2305" width="8.33203125" style="29" customWidth="1"/>
    <col min="2306" max="2306" width="44" style="29" customWidth="1"/>
    <col min="2307" max="2307" width="16.6640625" style="29" customWidth="1"/>
    <col min="2308" max="2309" width="9.83203125" style="29" customWidth="1"/>
    <col min="2310" max="2311" width="10.1640625" style="29" customWidth="1"/>
    <col min="2312" max="2560" width="8.83203125" style="29"/>
    <col min="2561" max="2561" width="8.33203125" style="29" customWidth="1"/>
    <col min="2562" max="2562" width="44" style="29" customWidth="1"/>
    <col min="2563" max="2563" width="16.6640625" style="29" customWidth="1"/>
    <col min="2564" max="2565" width="9.83203125" style="29" customWidth="1"/>
    <col min="2566" max="2567" width="10.1640625" style="29" customWidth="1"/>
    <col min="2568" max="2816" width="8.83203125" style="29"/>
    <col min="2817" max="2817" width="8.33203125" style="29" customWidth="1"/>
    <col min="2818" max="2818" width="44" style="29" customWidth="1"/>
    <col min="2819" max="2819" width="16.6640625" style="29" customWidth="1"/>
    <col min="2820" max="2821" width="9.83203125" style="29" customWidth="1"/>
    <col min="2822" max="2823" width="10.1640625" style="29" customWidth="1"/>
    <col min="2824" max="3072" width="8.83203125" style="29"/>
    <col min="3073" max="3073" width="8.33203125" style="29" customWidth="1"/>
    <col min="3074" max="3074" width="44" style="29" customWidth="1"/>
    <col min="3075" max="3075" width="16.6640625" style="29" customWidth="1"/>
    <col min="3076" max="3077" width="9.83203125" style="29" customWidth="1"/>
    <col min="3078" max="3079" width="10.1640625" style="29" customWidth="1"/>
    <col min="3080" max="3328" width="8.83203125" style="29"/>
    <col min="3329" max="3329" width="8.33203125" style="29" customWidth="1"/>
    <col min="3330" max="3330" width="44" style="29" customWidth="1"/>
    <col min="3331" max="3331" width="16.6640625" style="29" customWidth="1"/>
    <col min="3332" max="3333" width="9.83203125" style="29" customWidth="1"/>
    <col min="3334" max="3335" width="10.1640625" style="29" customWidth="1"/>
    <col min="3336" max="3584" width="8.83203125" style="29"/>
    <col min="3585" max="3585" width="8.33203125" style="29" customWidth="1"/>
    <col min="3586" max="3586" width="44" style="29" customWidth="1"/>
    <col min="3587" max="3587" width="16.6640625" style="29" customWidth="1"/>
    <col min="3588" max="3589" width="9.83203125" style="29" customWidth="1"/>
    <col min="3590" max="3591" width="10.1640625" style="29" customWidth="1"/>
    <col min="3592" max="3840" width="8.83203125" style="29"/>
    <col min="3841" max="3841" width="8.33203125" style="29" customWidth="1"/>
    <col min="3842" max="3842" width="44" style="29" customWidth="1"/>
    <col min="3843" max="3843" width="16.6640625" style="29" customWidth="1"/>
    <col min="3844" max="3845" width="9.83203125" style="29" customWidth="1"/>
    <col min="3846" max="3847" width="10.1640625" style="29" customWidth="1"/>
    <col min="3848" max="4096" width="8.83203125" style="29"/>
    <col min="4097" max="4097" width="8.33203125" style="29" customWidth="1"/>
    <col min="4098" max="4098" width="44" style="29" customWidth="1"/>
    <col min="4099" max="4099" width="16.6640625" style="29" customWidth="1"/>
    <col min="4100" max="4101" width="9.83203125" style="29" customWidth="1"/>
    <col min="4102" max="4103" width="10.1640625" style="29" customWidth="1"/>
    <col min="4104" max="4352" width="8.83203125" style="29"/>
    <col min="4353" max="4353" width="8.33203125" style="29" customWidth="1"/>
    <col min="4354" max="4354" width="44" style="29" customWidth="1"/>
    <col min="4355" max="4355" width="16.6640625" style="29" customWidth="1"/>
    <col min="4356" max="4357" width="9.83203125" style="29" customWidth="1"/>
    <col min="4358" max="4359" width="10.1640625" style="29" customWidth="1"/>
    <col min="4360" max="4608" width="8.83203125" style="29"/>
    <col min="4609" max="4609" width="8.33203125" style="29" customWidth="1"/>
    <col min="4610" max="4610" width="44" style="29" customWidth="1"/>
    <col min="4611" max="4611" width="16.6640625" style="29" customWidth="1"/>
    <col min="4612" max="4613" width="9.83203125" style="29" customWidth="1"/>
    <col min="4614" max="4615" width="10.1640625" style="29" customWidth="1"/>
    <col min="4616" max="4864" width="8.83203125" style="29"/>
    <col min="4865" max="4865" width="8.33203125" style="29" customWidth="1"/>
    <col min="4866" max="4866" width="44" style="29" customWidth="1"/>
    <col min="4867" max="4867" width="16.6640625" style="29" customWidth="1"/>
    <col min="4868" max="4869" width="9.83203125" style="29" customWidth="1"/>
    <col min="4870" max="4871" width="10.1640625" style="29" customWidth="1"/>
    <col min="4872" max="5120" width="8.83203125" style="29"/>
    <col min="5121" max="5121" width="8.33203125" style="29" customWidth="1"/>
    <col min="5122" max="5122" width="44" style="29" customWidth="1"/>
    <col min="5123" max="5123" width="16.6640625" style="29" customWidth="1"/>
    <col min="5124" max="5125" width="9.83203125" style="29" customWidth="1"/>
    <col min="5126" max="5127" width="10.1640625" style="29" customWidth="1"/>
    <col min="5128" max="5376" width="8.83203125" style="29"/>
    <col min="5377" max="5377" width="8.33203125" style="29" customWidth="1"/>
    <col min="5378" max="5378" width="44" style="29" customWidth="1"/>
    <col min="5379" max="5379" width="16.6640625" style="29" customWidth="1"/>
    <col min="5380" max="5381" width="9.83203125" style="29" customWidth="1"/>
    <col min="5382" max="5383" width="10.1640625" style="29" customWidth="1"/>
    <col min="5384" max="5632" width="8.83203125" style="29"/>
    <col min="5633" max="5633" width="8.33203125" style="29" customWidth="1"/>
    <col min="5634" max="5634" width="44" style="29" customWidth="1"/>
    <col min="5635" max="5635" width="16.6640625" style="29" customWidth="1"/>
    <col min="5636" max="5637" width="9.83203125" style="29" customWidth="1"/>
    <col min="5638" max="5639" width="10.1640625" style="29" customWidth="1"/>
    <col min="5640" max="5888" width="8.83203125" style="29"/>
    <col min="5889" max="5889" width="8.33203125" style="29" customWidth="1"/>
    <col min="5890" max="5890" width="44" style="29" customWidth="1"/>
    <col min="5891" max="5891" width="16.6640625" style="29" customWidth="1"/>
    <col min="5892" max="5893" width="9.83203125" style="29" customWidth="1"/>
    <col min="5894" max="5895" width="10.1640625" style="29" customWidth="1"/>
    <col min="5896" max="6144" width="8.83203125" style="29"/>
    <col min="6145" max="6145" width="8.33203125" style="29" customWidth="1"/>
    <col min="6146" max="6146" width="44" style="29" customWidth="1"/>
    <col min="6147" max="6147" width="16.6640625" style="29" customWidth="1"/>
    <col min="6148" max="6149" width="9.83203125" style="29" customWidth="1"/>
    <col min="6150" max="6151" width="10.1640625" style="29" customWidth="1"/>
    <col min="6152" max="6400" width="8.83203125" style="29"/>
    <col min="6401" max="6401" width="8.33203125" style="29" customWidth="1"/>
    <col min="6402" max="6402" width="44" style="29" customWidth="1"/>
    <col min="6403" max="6403" width="16.6640625" style="29" customWidth="1"/>
    <col min="6404" max="6405" width="9.83203125" style="29" customWidth="1"/>
    <col min="6406" max="6407" width="10.1640625" style="29" customWidth="1"/>
    <col min="6408" max="6656" width="8.83203125" style="29"/>
    <col min="6657" max="6657" width="8.33203125" style="29" customWidth="1"/>
    <col min="6658" max="6658" width="44" style="29" customWidth="1"/>
    <col min="6659" max="6659" width="16.6640625" style="29" customWidth="1"/>
    <col min="6660" max="6661" width="9.83203125" style="29" customWidth="1"/>
    <col min="6662" max="6663" width="10.1640625" style="29" customWidth="1"/>
    <col min="6664" max="6912" width="8.83203125" style="29"/>
    <col min="6913" max="6913" width="8.33203125" style="29" customWidth="1"/>
    <col min="6914" max="6914" width="44" style="29" customWidth="1"/>
    <col min="6915" max="6915" width="16.6640625" style="29" customWidth="1"/>
    <col min="6916" max="6917" width="9.83203125" style="29" customWidth="1"/>
    <col min="6918" max="6919" width="10.1640625" style="29" customWidth="1"/>
    <col min="6920" max="7168" width="8.83203125" style="29"/>
    <col min="7169" max="7169" width="8.33203125" style="29" customWidth="1"/>
    <col min="7170" max="7170" width="44" style="29" customWidth="1"/>
    <col min="7171" max="7171" width="16.6640625" style="29" customWidth="1"/>
    <col min="7172" max="7173" width="9.83203125" style="29" customWidth="1"/>
    <col min="7174" max="7175" width="10.1640625" style="29" customWidth="1"/>
    <col min="7176" max="7424" width="8.83203125" style="29"/>
    <col min="7425" max="7425" width="8.33203125" style="29" customWidth="1"/>
    <col min="7426" max="7426" width="44" style="29" customWidth="1"/>
    <col min="7427" max="7427" width="16.6640625" style="29" customWidth="1"/>
    <col min="7428" max="7429" width="9.83203125" style="29" customWidth="1"/>
    <col min="7430" max="7431" width="10.1640625" style="29" customWidth="1"/>
    <col min="7432" max="7680" width="8.83203125" style="29"/>
    <col min="7681" max="7681" width="8.33203125" style="29" customWidth="1"/>
    <col min="7682" max="7682" width="44" style="29" customWidth="1"/>
    <col min="7683" max="7683" width="16.6640625" style="29" customWidth="1"/>
    <col min="7684" max="7685" width="9.83203125" style="29" customWidth="1"/>
    <col min="7686" max="7687" width="10.1640625" style="29" customWidth="1"/>
    <col min="7688" max="7936" width="8.83203125" style="29"/>
    <col min="7937" max="7937" width="8.33203125" style="29" customWidth="1"/>
    <col min="7938" max="7938" width="44" style="29" customWidth="1"/>
    <col min="7939" max="7939" width="16.6640625" style="29" customWidth="1"/>
    <col min="7940" max="7941" width="9.83203125" style="29" customWidth="1"/>
    <col min="7942" max="7943" width="10.1640625" style="29" customWidth="1"/>
    <col min="7944" max="8192" width="8.83203125" style="29"/>
    <col min="8193" max="8193" width="8.33203125" style="29" customWidth="1"/>
    <col min="8194" max="8194" width="44" style="29" customWidth="1"/>
    <col min="8195" max="8195" width="16.6640625" style="29" customWidth="1"/>
    <col min="8196" max="8197" width="9.83203125" style="29" customWidth="1"/>
    <col min="8198" max="8199" width="10.1640625" style="29" customWidth="1"/>
    <col min="8200" max="8448" width="8.83203125" style="29"/>
    <col min="8449" max="8449" width="8.33203125" style="29" customWidth="1"/>
    <col min="8450" max="8450" width="44" style="29" customWidth="1"/>
    <col min="8451" max="8451" width="16.6640625" style="29" customWidth="1"/>
    <col min="8452" max="8453" width="9.83203125" style="29" customWidth="1"/>
    <col min="8454" max="8455" width="10.1640625" style="29" customWidth="1"/>
    <col min="8456" max="8704" width="8.83203125" style="29"/>
    <col min="8705" max="8705" width="8.33203125" style="29" customWidth="1"/>
    <col min="8706" max="8706" width="44" style="29" customWidth="1"/>
    <col min="8707" max="8707" width="16.6640625" style="29" customWidth="1"/>
    <col min="8708" max="8709" width="9.83203125" style="29" customWidth="1"/>
    <col min="8710" max="8711" width="10.1640625" style="29" customWidth="1"/>
    <col min="8712" max="8960" width="8.83203125" style="29"/>
    <col min="8961" max="8961" width="8.33203125" style="29" customWidth="1"/>
    <col min="8962" max="8962" width="44" style="29" customWidth="1"/>
    <col min="8963" max="8963" width="16.6640625" style="29" customWidth="1"/>
    <col min="8964" max="8965" width="9.83203125" style="29" customWidth="1"/>
    <col min="8966" max="8967" width="10.1640625" style="29" customWidth="1"/>
    <col min="8968" max="9216" width="8.83203125" style="29"/>
    <col min="9217" max="9217" width="8.33203125" style="29" customWidth="1"/>
    <col min="9218" max="9218" width="44" style="29" customWidth="1"/>
    <col min="9219" max="9219" width="16.6640625" style="29" customWidth="1"/>
    <col min="9220" max="9221" width="9.83203125" style="29" customWidth="1"/>
    <col min="9222" max="9223" width="10.1640625" style="29" customWidth="1"/>
    <col min="9224" max="9472" width="8.83203125" style="29"/>
    <col min="9473" max="9473" width="8.33203125" style="29" customWidth="1"/>
    <col min="9474" max="9474" width="44" style="29" customWidth="1"/>
    <col min="9475" max="9475" width="16.6640625" style="29" customWidth="1"/>
    <col min="9476" max="9477" width="9.83203125" style="29" customWidth="1"/>
    <col min="9478" max="9479" width="10.1640625" style="29" customWidth="1"/>
    <col min="9480" max="9728" width="8.83203125" style="29"/>
    <col min="9729" max="9729" width="8.33203125" style="29" customWidth="1"/>
    <col min="9730" max="9730" width="44" style="29" customWidth="1"/>
    <col min="9731" max="9731" width="16.6640625" style="29" customWidth="1"/>
    <col min="9732" max="9733" width="9.83203125" style="29" customWidth="1"/>
    <col min="9734" max="9735" width="10.1640625" style="29" customWidth="1"/>
    <col min="9736" max="9984" width="8.83203125" style="29"/>
    <col min="9985" max="9985" width="8.33203125" style="29" customWidth="1"/>
    <col min="9986" max="9986" width="44" style="29" customWidth="1"/>
    <col min="9987" max="9987" width="16.6640625" style="29" customWidth="1"/>
    <col min="9988" max="9989" width="9.83203125" style="29" customWidth="1"/>
    <col min="9990" max="9991" width="10.1640625" style="29" customWidth="1"/>
    <col min="9992" max="10240" width="8.83203125" style="29"/>
    <col min="10241" max="10241" width="8.33203125" style="29" customWidth="1"/>
    <col min="10242" max="10242" width="44" style="29" customWidth="1"/>
    <col min="10243" max="10243" width="16.6640625" style="29" customWidth="1"/>
    <col min="10244" max="10245" width="9.83203125" style="29" customWidth="1"/>
    <col min="10246" max="10247" width="10.1640625" style="29" customWidth="1"/>
    <col min="10248" max="10496" width="8.83203125" style="29"/>
    <col min="10497" max="10497" width="8.33203125" style="29" customWidth="1"/>
    <col min="10498" max="10498" width="44" style="29" customWidth="1"/>
    <col min="10499" max="10499" width="16.6640625" style="29" customWidth="1"/>
    <col min="10500" max="10501" width="9.83203125" style="29" customWidth="1"/>
    <col min="10502" max="10503" width="10.1640625" style="29" customWidth="1"/>
    <col min="10504" max="10752" width="8.83203125" style="29"/>
    <col min="10753" max="10753" width="8.33203125" style="29" customWidth="1"/>
    <col min="10754" max="10754" width="44" style="29" customWidth="1"/>
    <col min="10755" max="10755" width="16.6640625" style="29" customWidth="1"/>
    <col min="10756" max="10757" width="9.83203125" style="29" customWidth="1"/>
    <col min="10758" max="10759" width="10.1640625" style="29" customWidth="1"/>
    <col min="10760" max="11008" width="8.83203125" style="29"/>
    <col min="11009" max="11009" width="8.33203125" style="29" customWidth="1"/>
    <col min="11010" max="11010" width="44" style="29" customWidth="1"/>
    <col min="11011" max="11011" width="16.6640625" style="29" customWidth="1"/>
    <col min="11012" max="11013" width="9.83203125" style="29" customWidth="1"/>
    <col min="11014" max="11015" width="10.1640625" style="29" customWidth="1"/>
    <col min="11016" max="11264" width="8.83203125" style="29"/>
    <col min="11265" max="11265" width="8.33203125" style="29" customWidth="1"/>
    <col min="11266" max="11266" width="44" style="29" customWidth="1"/>
    <col min="11267" max="11267" width="16.6640625" style="29" customWidth="1"/>
    <col min="11268" max="11269" width="9.83203125" style="29" customWidth="1"/>
    <col min="11270" max="11271" width="10.1640625" style="29" customWidth="1"/>
    <col min="11272" max="11520" width="8.83203125" style="29"/>
    <col min="11521" max="11521" width="8.33203125" style="29" customWidth="1"/>
    <col min="11522" max="11522" width="44" style="29" customWidth="1"/>
    <col min="11523" max="11523" width="16.6640625" style="29" customWidth="1"/>
    <col min="11524" max="11525" width="9.83203125" style="29" customWidth="1"/>
    <col min="11526" max="11527" width="10.1640625" style="29" customWidth="1"/>
    <col min="11528" max="11776" width="8.83203125" style="29"/>
    <col min="11777" max="11777" width="8.33203125" style="29" customWidth="1"/>
    <col min="11778" max="11778" width="44" style="29" customWidth="1"/>
    <col min="11779" max="11779" width="16.6640625" style="29" customWidth="1"/>
    <col min="11780" max="11781" width="9.83203125" style="29" customWidth="1"/>
    <col min="11782" max="11783" width="10.1640625" style="29" customWidth="1"/>
    <col min="11784" max="12032" width="8.83203125" style="29"/>
    <col min="12033" max="12033" width="8.33203125" style="29" customWidth="1"/>
    <col min="12034" max="12034" width="44" style="29" customWidth="1"/>
    <col min="12035" max="12035" width="16.6640625" style="29" customWidth="1"/>
    <col min="12036" max="12037" width="9.83203125" style="29" customWidth="1"/>
    <col min="12038" max="12039" width="10.1640625" style="29" customWidth="1"/>
    <col min="12040" max="12288" width="8.83203125" style="29"/>
    <col min="12289" max="12289" width="8.33203125" style="29" customWidth="1"/>
    <col min="12290" max="12290" width="44" style="29" customWidth="1"/>
    <col min="12291" max="12291" width="16.6640625" style="29" customWidth="1"/>
    <col min="12292" max="12293" width="9.83203125" style="29" customWidth="1"/>
    <col min="12294" max="12295" width="10.1640625" style="29" customWidth="1"/>
    <col min="12296" max="12544" width="8.83203125" style="29"/>
    <col min="12545" max="12545" width="8.33203125" style="29" customWidth="1"/>
    <col min="12546" max="12546" width="44" style="29" customWidth="1"/>
    <col min="12547" max="12547" width="16.6640625" style="29" customWidth="1"/>
    <col min="12548" max="12549" width="9.83203125" style="29" customWidth="1"/>
    <col min="12550" max="12551" width="10.1640625" style="29" customWidth="1"/>
    <col min="12552" max="12800" width="8.83203125" style="29"/>
    <col min="12801" max="12801" width="8.33203125" style="29" customWidth="1"/>
    <col min="12802" max="12802" width="44" style="29" customWidth="1"/>
    <col min="12803" max="12803" width="16.6640625" style="29" customWidth="1"/>
    <col min="12804" max="12805" width="9.83203125" style="29" customWidth="1"/>
    <col min="12806" max="12807" width="10.1640625" style="29" customWidth="1"/>
    <col min="12808" max="13056" width="8.83203125" style="29"/>
    <col min="13057" max="13057" width="8.33203125" style="29" customWidth="1"/>
    <col min="13058" max="13058" width="44" style="29" customWidth="1"/>
    <col min="13059" max="13059" width="16.6640625" style="29" customWidth="1"/>
    <col min="13060" max="13061" width="9.83203125" style="29" customWidth="1"/>
    <col min="13062" max="13063" width="10.1640625" style="29" customWidth="1"/>
    <col min="13064" max="13312" width="8.83203125" style="29"/>
    <col min="13313" max="13313" width="8.33203125" style="29" customWidth="1"/>
    <col min="13314" max="13314" width="44" style="29" customWidth="1"/>
    <col min="13315" max="13315" width="16.6640625" style="29" customWidth="1"/>
    <col min="13316" max="13317" width="9.83203125" style="29" customWidth="1"/>
    <col min="13318" max="13319" width="10.1640625" style="29" customWidth="1"/>
    <col min="13320" max="13568" width="8.83203125" style="29"/>
    <col min="13569" max="13569" width="8.33203125" style="29" customWidth="1"/>
    <col min="13570" max="13570" width="44" style="29" customWidth="1"/>
    <col min="13571" max="13571" width="16.6640625" style="29" customWidth="1"/>
    <col min="13572" max="13573" width="9.83203125" style="29" customWidth="1"/>
    <col min="13574" max="13575" width="10.1640625" style="29" customWidth="1"/>
    <col min="13576" max="13824" width="8.83203125" style="29"/>
    <col min="13825" max="13825" width="8.33203125" style="29" customWidth="1"/>
    <col min="13826" max="13826" width="44" style="29" customWidth="1"/>
    <col min="13827" max="13827" width="16.6640625" style="29" customWidth="1"/>
    <col min="13828" max="13829" width="9.83203125" style="29" customWidth="1"/>
    <col min="13830" max="13831" width="10.1640625" style="29" customWidth="1"/>
    <col min="13832" max="14080" width="8.83203125" style="29"/>
    <col min="14081" max="14081" width="8.33203125" style="29" customWidth="1"/>
    <col min="14082" max="14082" width="44" style="29" customWidth="1"/>
    <col min="14083" max="14083" width="16.6640625" style="29" customWidth="1"/>
    <col min="14084" max="14085" width="9.83203125" style="29" customWidth="1"/>
    <col min="14086" max="14087" width="10.1640625" style="29" customWidth="1"/>
    <col min="14088" max="14336" width="8.83203125" style="29"/>
    <col min="14337" max="14337" width="8.33203125" style="29" customWidth="1"/>
    <col min="14338" max="14338" width="44" style="29" customWidth="1"/>
    <col min="14339" max="14339" width="16.6640625" style="29" customWidth="1"/>
    <col min="14340" max="14341" width="9.83203125" style="29" customWidth="1"/>
    <col min="14342" max="14343" width="10.1640625" style="29" customWidth="1"/>
    <col min="14344" max="14592" width="8.83203125" style="29"/>
    <col min="14593" max="14593" width="8.33203125" style="29" customWidth="1"/>
    <col min="14594" max="14594" width="44" style="29" customWidth="1"/>
    <col min="14595" max="14595" width="16.6640625" style="29" customWidth="1"/>
    <col min="14596" max="14597" width="9.83203125" style="29" customWidth="1"/>
    <col min="14598" max="14599" width="10.1640625" style="29" customWidth="1"/>
    <col min="14600" max="14848" width="8.83203125" style="29"/>
    <col min="14849" max="14849" width="8.33203125" style="29" customWidth="1"/>
    <col min="14850" max="14850" width="44" style="29" customWidth="1"/>
    <col min="14851" max="14851" width="16.6640625" style="29" customWidth="1"/>
    <col min="14852" max="14853" width="9.83203125" style="29" customWidth="1"/>
    <col min="14854" max="14855" width="10.1640625" style="29" customWidth="1"/>
    <col min="14856" max="15104" width="8.83203125" style="29"/>
    <col min="15105" max="15105" width="8.33203125" style="29" customWidth="1"/>
    <col min="15106" max="15106" width="44" style="29" customWidth="1"/>
    <col min="15107" max="15107" width="16.6640625" style="29" customWidth="1"/>
    <col min="15108" max="15109" width="9.83203125" style="29" customWidth="1"/>
    <col min="15110" max="15111" width="10.1640625" style="29" customWidth="1"/>
    <col min="15112" max="15360" width="8.83203125" style="29"/>
    <col min="15361" max="15361" width="8.33203125" style="29" customWidth="1"/>
    <col min="15362" max="15362" width="44" style="29" customWidth="1"/>
    <col min="15363" max="15363" width="16.6640625" style="29" customWidth="1"/>
    <col min="15364" max="15365" width="9.83203125" style="29" customWidth="1"/>
    <col min="15366" max="15367" width="10.1640625" style="29" customWidth="1"/>
    <col min="15368" max="15616" width="8.83203125" style="29"/>
    <col min="15617" max="15617" width="8.33203125" style="29" customWidth="1"/>
    <col min="15618" max="15618" width="44" style="29" customWidth="1"/>
    <col min="15619" max="15619" width="16.6640625" style="29" customWidth="1"/>
    <col min="15620" max="15621" width="9.83203125" style="29" customWidth="1"/>
    <col min="15622" max="15623" width="10.1640625" style="29" customWidth="1"/>
    <col min="15624" max="15872" width="8.83203125" style="29"/>
    <col min="15873" max="15873" width="8.33203125" style="29" customWidth="1"/>
    <col min="15874" max="15874" width="44" style="29" customWidth="1"/>
    <col min="15875" max="15875" width="16.6640625" style="29" customWidth="1"/>
    <col min="15876" max="15877" width="9.83203125" style="29" customWidth="1"/>
    <col min="15878" max="15879" width="10.1640625" style="29" customWidth="1"/>
    <col min="15880" max="16128" width="8.83203125" style="29"/>
    <col min="16129" max="16129" width="8.33203125" style="29" customWidth="1"/>
    <col min="16130" max="16130" width="44" style="29" customWidth="1"/>
    <col min="16131" max="16131" width="16.6640625" style="29" customWidth="1"/>
    <col min="16132" max="16133" width="9.83203125" style="29" customWidth="1"/>
    <col min="16134" max="16135" width="10.1640625" style="29" customWidth="1"/>
    <col min="16136" max="16384" width="8.83203125" style="29"/>
  </cols>
  <sheetData>
    <row r="1" spans="1:12">
      <c r="A1" s="432" t="s">
        <v>0</v>
      </c>
      <c r="B1" s="433"/>
      <c r="C1" s="434"/>
      <c r="D1" s="435"/>
      <c r="E1" s="435"/>
      <c r="F1" s="435"/>
      <c r="G1" s="435"/>
    </row>
    <row r="2" spans="1:12">
      <c r="C2" s="437"/>
      <c r="D2" s="1006">
        <v>2019</v>
      </c>
      <c r="E2" s="1007"/>
      <c r="F2" s="1006">
        <v>2020</v>
      </c>
      <c r="G2" s="1007"/>
      <c r="H2" s="1006">
        <v>2021</v>
      </c>
      <c r="I2" s="1007"/>
      <c r="J2" s="1006">
        <v>2022</v>
      </c>
      <c r="K2" s="1007"/>
    </row>
    <row r="3" spans="1:12" ht="56.25" customHeight="1">
      <c r="A3" s="438">
        <v>1</v>
      </c>
      <c r="B3" s="439" t="s">
        <v>711</v>
      </c>
      <c r="C3" s="437" t="s">
        <v>712</v>
      </c>
      <c r="D3" s="437" t="s">
        <v>3</v>
      </c>
      <c r="E3" s="437" t="s">
        <v>713</v>
      </c>
      <c r="F3" s="437" t="s">
        <v>3</v>
      </c>
      <c r="G3" s="437" t="s">
        <v>713</v>
      </c>
      <c r="H3" s="437" t="s">
        <v>3</v>
      </c>
      <c r="I3" s="437" t="s">
        <v>713</v>
      </c>
      <c r="J3" s="437" t="s">
        <v>3</v>
      </c>
      <c r="K3" s="437" t="s">
        <v>713</v>
      </c>
      <c r="L3" s="29" t="s">
        <v>714</v>
      </c>
    </row>
    <row r="4" spans="1:12" ht="21.75" customHeight="1">
      <c r="A4" s="440">
        <v>1.1000000000000001</v>
      </c>
      <c r="B4" s="441" t="s">
        <v>715</v>
      </c>
      <c r="C4" s="442">
        <v>20</v>
      </c>
      <c r="D4" s="443">
        <v>17450</v>
      </c>
      <c r="E4" s="443">
        <f>C4*D4</f>
        <v>349000</v>
      </c>
      <c r="F4" s="443">
        <v>20400</v>
      </c>
      <c r="G4" s="443">
        <f>F4*C4</f>
        <v>408000</v>
      </c>
      <c r="H4" s="443">
        <v>21000</v>
      </c>
      <c r="I4" s="443">
        <f>H4*C4</f>
        <v>420000</v>
      </c>
      <c r="J4" s="443">
        <v>21000</v>
      </c>
      <c r="K4" s="444">
        <f>J4*C4</f>
        <v>420000</v>
      </c>
    </row>
    <row r="5" spans="1:12" ht="16">
      <c r="A5" s="440">
        <v>1.2</v>
      </c>
      <c r="B5" s="441" t="s">
        <v>716</v>
      </c>
      <c r="C5" s="442">
        <v>20</v>
      </c>
      <c r="D5" s="443">
        <v>15000</v>
      </c>
      <c r="E5" s="443">
        <f t="shared" ref="E5:E10" si="0">C5*D5</f>
        <v>300000</v>
      </c>
      <c r="F5" s="443">
        <v>15000</v>
      </c>
      <c r="G5" s="443">
        <f t="shared" ref="G5:G10" si="1">F5*C5</f>
        <v>300000</v>
      </c>
      <c r="H5" s="443">
        <v>15000</v>
      </c>
      <c r="I5" s="443">
        <f>H5*C5</f>
        <v>300000</v>
      </c>
      <c r="J5" s="443">
        <v>15000</v>
      </c>
      <c r="K5" s="443">
        <f t="shared" ref="K5:K10" si="2">J5*C5</f>
        <v>300000</v>
      </c>
    </row>
    <row r="6" spans="1:12" ht="16">
      <c r="A6" s="440">
        <v>1.3</v>
      </c>
      <c r="B6" s="441" t="s">
        <v>717</v>
      </c>
      <c r="C6" s="442">
        <v>36.5</v>
      </c>
      <c r="D6" s="443">
        <v>800</v>
      </c>
      <c r="E6" s="443">
        <f t="shared" si="0"/>
        <v>29200</v>
      </c>
      <c r="F6" s="443">
        <v>1000</v>
      </c>
      <c r="G6" s="443">
        <f t="shared" si="1"/>
        <v>36500</v>
      </c>
      <c r="H6" s="443">
        <v>1000</v>
      </c>
      <c r="I6" s="443">
        <f>H6*C6</f>
        <v>36500</v>
      </c>
      <c r="J6" s="443">
        <v>1000</v>
      </c>
      <c r="K6" s="443">
        <f t="shared" si="2"/>
        <v>36500</v>
      </c>
    </row>
    <row r="7" spans="1:12" ht="16">
      <c r="A7" s="440">
        <v>1.4</v>
      </c>
      <c r="B7" s="441" t="s">
        <v>718</v>
      </c>
      <c r="C7" s="442">
        <v>20</v>
      </c>
      <c r="D7" s="443">
        <v>10000</v>
      </c>
      <c r="E7" s="443">
        <f t="shared" si="0"/>
        <v>200000</v>
      </c>
      <c r="F7" s="443">
        <v>15000</v>
      </c>
      <c r="G7" s="443">
        <f t="shared" si="1"/>
        <v>300000</v>
      </c>
      <c r="H7" s="443">
        <v>15000</v>
      </c>
      <c r="I7" s="443">
        <f>H7*C7</f>
        <v>300000</v>
      </c>
      <c r="J7" s="443">
        <v>15000</v>
      </c>
      <c r="K7" s="443">
        <f t="shared" si="2"/>
        <v>300000</v>
      </c>
    </row>
    <row r="8" spans="1:12" ht="16">
      <c r="A8" s="440">
        <v>1.5</v>
      </c>
      <c r="B8" s="441" t="s">
        <v>719</v>
      </c>
      <c r="C8" s="442">
        <v>2.5</v>
      </c>
      <c r="D8" s="443">
        <v>43250</v>
      </c>
      <c r="E8" s="443">
        <f t="shared" si="0"/>
        <v>108125</v>
      </c>
      <c r="F8" s="443">
        <v>51400</v>
      </c>
      <c r="G8" s="443">
        <f t="shared" si="1"/>
        <v>128500</v>
      </c>
      <c r="H8" s="443">
        <v>52000</v>
      </c>
      <c r="I8" s="443">
        <f>H8*C8</f>
        <v>130000</v>
      </c>
      <c r="J8" s="443">
        <v>52000</v>
      </c>
      <c r="K8" s="443">
        <f t="shared" si="2"/>
        <v>130000</v>
      </c>
    </row>
    <row r="9" spans="1:12">
      <c r="A9" s="1006" t="s">
        <v>720</v>
      </c>
      <c r="B9" s="1007"/>
      <c r="C9" s="442"/>
      <c r="D9" s="445">
        <f>SUM(D4:D7)</f>
        <v>43250</v>
      </c>
      <c r="E9" s="445">
        <f>SUM(E4:E8)</f>
        <v>986325</v>
      </c>
      <c r="F9" s="445">
        <f>SUM(F4:F7)</f>
        <v>51400</v>
      </c>
      <c r="G9" s="445">
        <f>SUM(G4:G8)</f>
        <v>1173000</v>
      </c>
      <c r="H9" s="445">
        <f>SUM(H4:H7)</f>
        <v>52000</v>
      </c>
      <c r="I9" s="445">
        <f>SUM(I4:I8)</f>
        <v>1186500</v>
      </c>
      <c r="J9" s="445">
        <f>SUM(J4:J7)</f>
        <v>52000</v>
      </c>
      <c r="K9" s="445">
        <f>SUM(K4:K8)</f>
        <v>1186500</v>
      </c>
    </row>
    <row r="10" spans="1:12" ht="16">
      <c r="A10" s="440">
        <v>1.6</v>
      </c>
      <c r="B10" s="441" t="s">
        <v>721</v>
      </c>
      <c r="C10" s="442">
        <v>15</v>
      </c>
      <c r="D10" s="443">
        <v>120</v>
      </c>
      <c r="E10" s="443">
        <f t="shared" si="0"/>
        <v>1800</v>
      </c>
      <c r="F10" s="443">
        <v>100</v>
      </c>
      <c r="G10" s="443">
        <f t="shared" si="1"/>
        <v>1500</v>
      </c>
      <c r="H10" s="443">
        <v>80</v>
      </c>
      <c r="I10" s="443">
        <f>H10*C10</f>
        <v>1200</v>
      </c>
      <c r="J10" s="443">
        <v>80</v>
      </c>
      <c r="K10" s="443">
        <f t="shared" si="2"/>
        <v>1200</v>
      </c>
    </row>
    <row r="11" spans="1:12" ht="15.75" customHeight="1">
      <c r="A11" s="1006" t="s">
        <v>720</v>
      </c>
      <c r="B11" s="1007"/>
      <c r="C11" s="437"/>
      <c r="D11" s="446">
        <f>D10</f>
        <v>120</v>
      </c>
      <c r="E11" s="446">
        <f t="shared" ref="E11:K11" si="3">E10</f>
        <v>1800</v>
      </c>
      <c r="F11" s="446">
        <f t="shared" si="3"/>
        <v>100</v>
      </c>
      <c r="G11" s="446">
        <f t="shared" si="3"/>
        <v>1500</v>
      </c>
      <c r="H11" s="446">
        <f t="shared" si="3"/>
        <v>80</v>
      </c>
      <c r="I11" s="446">
        <f t="shared" si="3"/>
        <v>1200</v>
      </c>
      <c r="J11" s="446">
        <f t="shared" si="3"/>
        <v>80</v>
      </c>
      <c r="K11" s="446">
        <f t="shared" si="3"/>
        <v>1200</v>
      </c>
    </row>
    <row r="12" spans="1:12" ht="16">
      <c r="A12" s="440">
        <v>1.7</v>
      </c>
      <c r="B12" s="441" t="s">
        <v>722</v>
      </c>
      <c r="C12" s="442"/>
      <c r="D12" s="443"/>
      <c r="E12" s="443"/>
      <c r="F12" s="443"/>
      <c r="G12" s="443"/>
      <c r="H12" s="443"/>
      <c r="I12" s="443"/>
      <c r="J12" s="443"/>
      <c r="K12" s="447"/>
    </row>
    <row r="13" spans="1:12" ht="16">
      <c r="A13" s="440" t="s">
        <v>723</v>
      </c>
      <c r="B13" s="441" t="s">
        <v>724</v>
      </c>
      <c r="C13" s="442">
        <v>7.5</v>
      </c>
      <c r="D13" s="443">
        <v>1800</v>
      </c>
      <c r="E13" s="443">
        <f t="shared" ref="E13:E18" si="4">C13*D13</f>
        <v>13500</v>
      </c>
      <c r="F13" s="443">
        <v>2500</v>
      </c>
      <c r="G13" s="443">
        <f t="shared" ref="G13:G18" si="5">F13*C13</f>
        <v>18750</v>
      </c>
      <c r="H13" s="443">
        <v>300</v>
      </c>
      <c r="I13" s="443">
        <f t="shared" ref="I13:I18" si="6">H13*C13</f>
        <v>2250</v>
      </c>
      <c r="J13" s="443">
        <v>200</v>
      </c>
      <c r="K13" s="443">
        <f t="shared" ref="K13:K18" si="7">J13*C13</f>
        <v>1500</v>
      </c>
    </row>
    <row r="14" spans="1:12" ht="16">
      <c r="A14" s="440" t="s">
        <v>725</v>
      </c>
      <c r="B14" s="441" t="s">
        <v>726</v>
      </c>
      <c r="C14" s="442">
        <v>8.1999999999999993</v>
      </c>
      <c r="D14" s="448">
        <v>1800</v>
      </c>
      <c r="E14" s="448">
        <f t="shared" si="4"/>
        <v>14759.999999999998</v>
      </c>
      <c r="F14" s="448">
        <v>2500</v>
      </c>
      <c r="G14" s="448">
        <f t="shared" si="5"/>
        <v>20500</v>
      </c>
      <c r="H14" s="448">
        <v>300</v>
      </c>
      <c r="I14" s="448">
        <f t="shared" si="6"/>
        <v>2460</v>
      </c>
      <c r="J14" s="448">
        <v>200</v>
      </c>
      <c r="K14" s="448">
        <f t="shared" si="7"/>
        <v>1639.9999999999998</v>
      </c>
    </row>
    <row r="15" spans="1:12" ht="16">
      <c r="A15" s="440" t="s">
        <v>727</v>
      </c>
      <c r="B15" s="441" t="s">
        <v>728</v>
      </c>
      <c r="C15" s="442">
        <v>7.5</v>
      </c>
      <c r="D15" s="448">
        <v>500</v>
      </c>
      <c r="E15" s="448">
        <f t="shared" si="4"/>
        <v>3750</v>
      </c>
      <c r="F15" s="448">
        <v>1000</v>
      </c>
      <c r="G15" s="448">
        <f t="shared" si="5"/>
        <v>7500</v>
      </c>
      <c r="H15" s="448">
        <v>150</v>
      </c>
      <c r="I15" s="448">
        <f t="shared" si="6"/>
        <v>1125</v>
      </c>
      <c r="J15" s="448">
        <v>50</v>
      </c>
      <c r="K15" s="448">
        <f t="shared" si="7"/>
        <v>375</v>
      </c>
    </row>
    <row r="16" spans="1:12" ht="16">
      <c r="A16" s="440" t="s">
        <v>729</v>
      </c>
      <c r="B16" s="441" t="s">
        <v>730</v>
      </c>
      <c r="C16" s="442">
        <v>3.97</v>
      </c>
      <c r="D16" s="448">
        <v>500</v>
      </c>
      <c r="E16" s="448">
        <f t="shared" si="4"/>
        <v>1985</v>
      </c>
      <c r="F16" s="448">
        <v>1000</v>
      </c>
      <c r="G16" s="448">
        <f t="shared" si="5"/>
        <v>3970</v>
      </c>
      <c r="H16" s="448">
        <v>150</v>
      </c>
      <c r="I16" s="448">
        <f t="shared" si="6"/>
        <v>595.5</v>
      </c>
      <c r="J16" s="448">
        <v>50</v>
      </c>
      <c r="K16" s="448">
        <f t="shared" si="7"/>
        <v>198.5</v>
      </c>
    </row>
    <row r="17" spans="1:13" ht="16">
      <c r="A17" s="440" t="s">
        <v>731</v>
      </c>
      <c r="B17" s="441" t="s">
        <v>732</v>
      </c>
      <c r="C17" s="442">
        <v>95</v>
      </c>
      <c r="D17" s="448">
        <v>1500</v>
      </c>
      <c r="E17" s="448">
        <f t="shared" si="4"/>
        <v>142500</v>
      </c>
      <c r="F17" s="448">
        <v>2000</v>
      </c>
      <c r="G17" s="448">
        <f t="shared" si="5"/>
        <v>190000</v>
      </c>
      <c r="H17" s="448">
        <v>250</v>
      </c>
      <c r="I17" s="448">
        <f t="shared" si="6"/>
        <v>23750</v>
      </c>
      <c r="J17" s="448">
        <v>150</v>
      </c>
      <c r="K17" s="448">
        <f t="shared" si="7"/>
        <v>14250</v>
      </c>
    </row>
    <row r="18" spans="1:13" ht="16">
      <c r="A18" s="440">
        <v>1.8</v>
      </c>
      <c r="B18" s="441" t="s">
        <v>733</v>
      </c>
      <c r="C18" s="442">
        <v>130.30000000000001</v>
      </c>
      <c r="D18" s="448">
        <v>110</v>
      </c>
      <c r="E18" s="448">
        <f t="shared" si="4"/>
        <v>14333.000000000002</v>
      </c>
      <c r="F18" s="448">
        <v>200</v>
      </c>
      <c r="G18" s="448">
        <f t="shared" si="5"/>
        <v>26060.000000000004</v>
      </c>
      <c r="H18" s="448">
        <v>30</v>
      </c>
      <c r="I18" s="448">
        <f t="shared" si="6"/>
        <v>3909.0000000000005</v>
      </c>
      <c r="J18" s="448">
        <v>20</v>
      </c>
      <c r="K18" s="448">
        <f t="shared" si="7"/>
        <v>2606</v>
      </c>
    </row>
    <row r="19" spans="1:13" ht="15" customHeight="1">
      <c r="A19" s="1006" t="s">
        <v>720</v>
      </c>
      <c r="B19" s="1007"/>
      <c r="C19" s="442"/>
      <c r="D19" s="446">
        <f>SUM(D13:D18)</f>
        <v>6210</v>
      </c>
      <c r="E19" s="446">
        <f t="shared" ref="E19:K19" si="8">SUM(E13:E18)</f>
        <v>190828</v>
      </c>
      <c r="F19" s="446">
        <f t="shared" si="8"/>
        <v>9200</v>
      </c>
      <c r="G19" s="446">
        <f t="shared" si="8"/>
        <v>266780</v>
      </c>
      <c r="H19" s="446">
        <f t="shared" si="8"/>
        <v>1180</v>
      </c>
      <c r="I19" s="446">
        <f t="shared" si="8"/>
        <v>34089.5</v>
      </c>
      <c r="J19" s="446">
        <f t="shared" si="8"/>
        <v>670</v>
      </c>
      <c r="K19" s="446">
        <f t="shared" si="8"/>
        <v>20569.5</v>
      </c>
    </row>
    <row r="20" spans="1:13">
      <c r="A20" s="1005" t="s">
        <v>23</v>
      </c>
      <c r="B20" s="1005"/>
      <c r="C20" s="449"/>
      <c r="D20" s="445"/>
      <c r="E20" s="445">
        <f>E9+E11+E19</f>
        <v>1178953</v>
      </c>
      <c r="F20" s="445"/>
      <c r="G20" s="445">
        <f>G9+G11+G19</f>
        <v>1441280</v>
      </c>
      <c r="H20" s="445"/>
      <c r="I20" s="445">
        <f>I9+I11+I19</f>
        <v>1221789.5</v>
      </c>
      <c r="J20" s="445"/>
      <c r="K20" s="445">
        <f>K9+K11+K19</f>
        <v>1208269.5</v>
      </c>
    </row>
    <row r="21" spans="1:13">
      <c r="D21" s="450"/>
      <c r="E21" s="450"/>
      <c r="F21" s="450"/>
      <c r="G21" s="450"/>
      <c r="H21" s="450"/>
      <c r="I21" s="450"/>
      <c r="J21" s="450"/>
    </row>
    <row r="22" spans="1:13">
      <c r="D22" s="450"/>
      <c r="E22" s="450"/>
      <c r="F22" s="450"/>
      <c r="G22" s="450"/>
      <c r="H22" s="450"/>
      <c r="I22" s="450"/>
      <c r="J22" s="450"/>
    </row>
    <row r="23" spans="1:13" ht="16">
      <c r="A23" s="438">
        <v>2</v>
      </c>
      <c r="B23" s="439" t="s">
        <v>734</v>
      </c>
      <c r="C23" s="451"/>
      <c r="D23" s="1005">
        <v>2019</v>
      </c>
      <c r="E23" s="1005"/>
      <c r="F23" s="1005">
        <v>2020</v>
      </c>
      <c r="G23" s="1005"/>
      <c r="H23" s="1005">
        <v>2021</v>
      </c>
      <c r="I23" s="1005"/>
      <c r="J23" s="1005">
        <v>2022</v>
      </c>
      <c r="K23" s="1005"/>
    </row>
    <row r="24" spans="1:13" ht="16">
      <c r="A24" s="438"/>
      <c r="B24" s="439"/>
      <c r="C24" s="437" t="s">
        <v>712</v>
      </c>
      <c r="D24" s="437" t="s">
        <v>3</v>
      </c>
      <c r="E24" s="437" t="s">
        <v>713</v>
      </c>
      <c r="F24" s="437" t="s">
        <v>3</v>
      </c>
      <c r="G24" s="437" t="s">
        <v>713</v>
      </c>
      <c r="H24" s="437" t="s">
        <v>3</v>
      </c>
      <c r="I24" s="437" t="s">
        <v>713</v>
      </c>
      <c r="J24" s="437" t="s">
        <v>3</v>
      </c>
      <c r="K24" s="437" t="s">
        <v>713</v>
      </c>
      <c r="L24" s="29" t="s">
        <v>735</v>
      </c>
    </row>
    <row r="25" spans="1:13" ht="16">
      <c r="A25" s="440">
        <v>2.1</v>
      </c>
      <c r="B25" s="452" t="s">
        <v>40</v>
      </c>
      <c r="C25" s="443">
        <v>2000</v>
      </c>
      <c r="D25" s="443">
        <v>1</v>
      </c>
      <c r="E25" s="443">
        <f>D25*$C$25</f>
        <v>2000</v>
      </c>
      <c r="F25" s="448">
        <v>1</v>
      </c>
      <c r="G25" s="443">
        <f>F25*$C$25</f>
        <v>2000</v>
      </c>
      <c r="H25" s="448">
        <v>1</v>
      </c>
      <c r="I25" s="443">
        <f>H25*$C$25</f>
        <v>2000</v>
      </c>
      <c r="J25" s="448">
        <v>1</v>
      </c>
      <c r="K25" s="443">
        <f>J25*$C$25</f>
        <v>2000</v>
      </c>
    </row>
    <row r="26" spans="1:13" ht="16">
      <c r="A26" s="451">
        <v>2.2000000000000002</v>
      </c>
      <c r="B26" s="453" t="s">
        <v>736</v>
      </c>
      <c r="C26" s="443">
        <v>1500</v>
      </c>
      <c r="D26" s="443">
        <v>1</v>
      </c>
      <c r="E26" s="443">
        <v>1500</v>
      </c>
      <c r="F26" s="443">
        <v>1</v>
      </c>
      <c r="G26" s="443">
        <v>1500</v>
      </c>
      <c r="H26" s="443">
        <v>1</v>
      </c>
      <c r="I26" s="443">
        <v>1500</v>
      </c>
      <c r="J26" s="443">
        <v>1</v>
      </c>
      <c r="K26" s="443">
        <v>1500</v>
      </c>
    </row>
    <row r="27" spans="1:13" ht="16">
      <c r="A27" s="451">
        <v>2.2999999999999998</v>
      </c>
      <c r="B27" s="453" t="s">
        <v>737</v>
      </c>
      <c r="C27" s="443">
        <v>1000</v>
      </c>
      <c r="D27" s="443">
        <v>1</v>
      </c>
      <c r="E27" s="443">
        <v>1000</v>
      </c>
      <c r="F27" s="443">
        <v>1</v>
      </c>
      <c r="G27" s="443">
        <v>1000</v>
      </c>
      <c r="H27" s="443">
        <v>1</v>
      </c>
      <c r="I27" s="443">
        <v>1000</v>
      </c>
      <c r="J27" s="443">
        <v>1</v>
      </c>
      <c r="K27" s="443">
        <v>1000</v>
      </c>
    </row>
    <row r="28" spans="1:13" ht="16">
      <c r="A28" s="451">
        <v>2.4</v>
      </c>
      <c r="B28" s="453" t="s">
        <v>738</v>
      </c>
      <c r="C28" s="443">
        <v>750</v>
      </c>
      <c r="D28" s="443">
        <v>20</v>
      </c>
      <c r="E28" s="443">
        <f>C28*D28</f>
        <v>15000</v>
      </c>
      <c r="F28" s="443">
        <v>30</v>
      </c>
      <c r="G28" s="443">
        <f>C28*F28</f>
        <v>22500</v>
      </c>
      <c r="H28" s="443">
        <v>40</v>
      </c>
      <c r="I28" s="443">
        <f>H28*C28</f>
        <v>30000</v>
      </c>
      <c r="J28" s="443">
        <v>40</v>
      </c>
      <c r="K28" s="443">
        <f>J28*C28</f>
        <v>30000</v>
      </c>
    </row>
    <row r="29" spans="1:13" ht="16">
      <c r="A29" s="451">
        <v>2.5</v>
      </c>
      <c r="B29" s="453" t="s">
        <v>739</v>
      </c>
      <c r="C29" s="443">
        <v>300</v>
      </c>
      <c r="D29" s="443">
        <v>15</v>
      </c>
      <c r="E29" s="443">
        <f>C29*D29</f>
        <v>4500</v>
      </c>
      <c r="F29" s="443">
        <v>15</v>
      </c>
      <c r="G29" s="443">
        <f>F29*C29</f>
        <v>4500</v>
      </c>
      <c r="H29" s="443">
        <v>10</v>
      </c>
      <c r="I29" s="443">
        <f>H29*C29</f>
        <v>3000</v>
      </c>
      <c r="J29" s="443"/>
      <c r="K29" s="443"/>
    </row>
    <row r="30" spans="1:13" ht="16">
      <c r="A30" s="451">
        <v>2.6</v>
      </c>
      <c r="B30" s="453" t="s">
        <v>740</v>
      </c>
      <c r="C30" s="454">
        <v>6.5</v>
      </c>
      <c r="D30" s="443">
        <v>120000</v>
      </c>
      <c r="E30" s="443">
        <f>C30*D30</f>
        <v>780000</v>
      </c>
      <c r="F30" s="443">
        <v>150000</v>
      </c>
      <c r="G30" s="443">
        <f>C30*F30</f>
        <v>975000</v>
      </c>
      <c r="H30" s="443">
        <v>175000</v>
      </c>
      <c r="I30" s="443">
        <f>H30*C30</f>
        <v>1137500</v>
      </c>
      <c r="J30" s="443">
        <v>200000</v>
      </c>
      <c r="K30" s="443">
        <f>J30*C30</f>
        <v>1300000</v>
      </c>
      <c r="M30" s="29">
        <f>E33/D30</f>
        <v>9.2100000000000009</v>
      </c>
    </row>
    <row r="31" spans="1:13" ht="16">
      <c r="A31" s="451">
        <v>2.7</v>
      </c>
      <c r="B31" s="453" t="s">
        <v>741</v>
      </c>
      <c r="C31" s="454">
        <v>2.5</v>
      </c>
      <c r="D31" s="443">
        <f>D30</f>
        <v>120000</v>
      </c>
      <c r="E31" s="443">
        <f>C31*D31</f>
        <v>300000</v>
      </c>
      <c r="F31" s="443">
        <f>F30</f>
        <v>150000</v>
      </c>
      <c r="G31" s="443">
        <f>C31*F31</f>
        <v>375000</v>
      </c>
      <c r="H31" s="443">
        <f>H30</f>
        <v>175000</v>
      </c>
      <c r="I31" s="443">
        <f>H31*C31</f>
        <v>437500</v>
      </c>
      <c r="J31" s="443">
        <f>J30</f>
        <v>200000</v>
      </c>
      <c r="K31" s="443">
        <f>J31*C31</f>
        <v>500000</v>
      </c>
      <c r="M31" s="29">
        <f>D31*C31</f>
        <v>300000</v>
      </c>
    </row>
    <row r="32" spans="1:13" ht="16">
      <c r="A32" s="29">
        <v>2.8</v>
      </c>
      <c r="B32" s="455" t="s">
        <v>742</v>
      </c>
      <c r="C32" s="443">
        <v>400</v>
      </c>
      <c r="D32" s="443">
        <v>3</v>
      </c>
      <c r="E32" s="443">
        <v>1200</v>
      </c>
      <c r="F32" s="443">
        <v>3</v>
      </c>
      <c r="G32" s="443">
        <v>1200</v>
      </c>
      <c r="H32" s="443">
        <v>3</v>
      </c>
      <c r="I32" s="443">
        <v>1200</v>
      </c>
      <c r="J32" s="443"/>
      <c r="K32" s="443"/>
    </row>
    <row r="33" spans="1:12">
      <c r="A33" s="456"/>
      <c r="B33" s="456" t="s">
        <v>18</v>
      </c>
      <c r="C33" s="445"/>
      <c r="D33" s="445"/>
      <c r="E33" s="445">
        <f>SUM(E25:E32)</f>
        <v>1105200</v>
      </c>
      <c r="F33" s="445"/>
      <c r="G33" s="445">
        <f>SUM(G25:G32)</f>
        <v>1382700</v>
      </c>
      <c r="H33" s="445"/>
      <c r="I33" s="445">
        <f>SUM(I25:I32)</f>
        <v>1613700</v>
      </c>
      <c r="J33" s="445"/>
      <c r="K33" s="445">
        <f>SUM(K25:K32)</f>
        <v>1834500</v>
      </c>
    </row>
    <row r="34" spans="1:12">
      <c r="B34" s="455"/>
    </row>
    <row r="36" spans="1:12" ht="16">
      <c r="A36" s="438">
        <v>3</v>
      </c>
      <c r="B36" s="439" t="s">
        <v>743</v>
      </c>
      <c r="C36" s="437"/>
      <c r="D36" s="1005">
        <v>2019</v>
      </c>
      <c r="E36" s="1005"/>
      <c r="F36" s="1005">
        <v>2020</v>
      </c>
      <c r="G36" s="1005"/>
      <c r="H36" s="1005">
        <v>2021</v>
      </c>
      <c r="I36" s="1005"/>
      <c r="J36" s="1005">
        <v>2022</v>
      </c>
      <c r="K36" s="1005"/>
      <c r="L36" s="29" t="s">
        <v>714</v>
      </c>
    </row>
    <row r="37" spans="1:12" ht="16">
      <c r="A37" s="438"/>
      <c r="B37" s="439"/>
      <c r="C37" s="437" t="s">
        <v>712</v>
      </c>
      <c r="D37" s="437" t="s">
        <v>3</v>
      </c>
      <c r="E37" s="437" t="s">
        <v>713</v>
      </c>
      <c r="F37" s="437" t="s">
        <v>3</v>
      </c>
      <c r="G37" s="437" t="s">
        <v>713</v>
      </c>
      <c r="H37" s="437" t="s">
        <v>3</v>
      </c>
      <c r="I37" s="437" t="s">
        <v>713</v>
      </c>
      <c r="J37" s="437" t="s">
        <v>3</v>
      </c>
      <c r="K37" s="437" t="s">
        <v>713</v>
      </c>
    </row>
    <row r="38" spans="1:12" ht="16">
      <c r="A38" s="451">
        <v>3.1</v>
      </c>
      <c r="B38" s="453" t="s">
        <v>740</v>
      </c>
      <c r="C38" s="444">
        <v>6.5</v>
      </c>
      <c r="D38" s="443">
        <v>300000</v>
      </c>
      <c r="E38" s="443">
        <f>C38*D38</f>
        <v>1950000</v>
      </c>
      <c r="F38" s="443">
        <v>300000</v>
      </c>
      <c r="G38" s="443">
        <f>C38*F38</f>
        <v>1950000</v>
      </c>
      <c r="H38" s="443">
        <v>300000</v>
      </c>
      <c r="I38" s="443">
        <f>H38*C38</f>
        <v>1950000</v>
      </c>
      <c r="J38" s="443">
        <v>300000</v>
      </c>
      <c r="K38" s="443">
        <f>J38*C38</f>
        <v>1950000</v>
      </c>
    </row>
    <row r="39" spans="1:12" ht="16">
      <c r="A39" s="451">
        <v>3.2</v>
      </c>
      <c r="B39" s="453" t="s">
        <v>741</v>
      </c>
      <c r="C39" s="444">
        <v>2.5</v>
      </c>
      <c r="D39" s="443">
        <f>D38</f>
        <v>300000</v>
      </c>
      <c r="E39" s="443">
        <f>C39*D39</f>
        <v>750000</v>
      </c>
      <c r="F39" s="443">
        <f>F38</f>
        <v>300000</v>
      </c>
      <c r="G39" s="443">
        <f>C39*F39</f>
        <v>750000</v>
      </c>
      <c r="H39" s="443">
        <f>H38</f>
        <v>300000</v>
      </c>
      <c r="I39" s="443">
        <f>H39*C39</f>
        <v>750000</v>
      </c>
      <c r="J39" s="443">
        <f>J38</f>
        <v>300000</v>
      </c>
      <c r="K39" s="443">
        <f>J39*C39</f>
        <v>750000</v>
      </c>
    </row>
    <row r="40" spans="1:12">
      <c r="A40" s="456"/>
      <c r="B40" s="456" t="s">
        <v>18</v>
      </c>
      <c r="C40" s="449"/>
      <c r="D40" s="445"/>
      <c r="E40" s="445">
        <f>SUM(E38:E39)</f>
        <v>2700000</v>
      </c>
      <c r="F40" s="445"/>
      <c r="G40" s="445">
        <f>SUM(G38:G39)</f>
        <v>2700000</v>
      </c>
      <c r="H40" s="445"/>
      <c r="I40" s="445">
        <f>SUM(I38:I39)</f>
        <v>2700000</v>
      </c>
      <c r="J40" s="445"/>
      <c r="K40" s="445">
        <f>SUM(K38:K39)</f>
        <v>2700000</v>
      </c>
    </row>
  </sheetData>
  <mergeCells count="16">
    <mergeCell ref="A11:B11"/>
    <mergeCell ref="D2:E2"/>
    <mergeCell ref="F2:G2"/>
    <mergeCell ref="H2:I2"/>
    <mergeCell ref="J2:K2"/>
    <mergeCell ref="A9:B9"/>
    <mergeCell ref="D36:E36"/>
    <mergeCell ref="F36:G36"/>
    <mergeCell ref="H36:I36"/>
    <mergeCell ref="J36:K36"/>
    <mergeCell ref="A19:B19"/>
    <mergeCell ref="A20:B20"/>
    <mergeCell ref="D23:E23"/>
    <mergeCell ref="F23:G23"/>
    <mergeCell ref="H23:I23"/>
    <mergeCell ref="J23:K23"/>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P54"/>
  <sheetViews>
    <sheetView workbookViewId="0">
      <selection activeCell="M16" sqref="M16"/>
    </sheetView>
  </sheetViews>
  <sheetFormatPr baseColWidth="10" defaultColWidth="8.83203125" defaultRowHeight="15"/>
  <cols>
    <col min="1" max="1" width="9.1640625" customWidth="1"/>
    <col min="2" max="2" width="21.6640625" customWidth="1"/>
    <col min="3" max="3" width="16" customWidth="1"/>
    <col min="4" max="4" width="13.33203125" customWidth="1"/>
    <col min="5" max="5" width="14.5" customWidth="1"/>
    <col min="6" max="6" width="16" customWidth="1"/>
    <col min="7" max="7" width="14.6640625" customWidth="1"/>
    <col min="8" max="8" width="15.1640625" customWidth="1"/>
    <col min="11" max="11" width="11" customWidth="1"/>
    <col min="12" max="12" width="18.83203125" style="676" customWidth="1"/>
    <col min="13" max="13" width="14.83203125" customWidth="1"/>
    <col min="14" max="14" width="15" customWidth="1"/>
    <col min="15" max="15" width="13" customWidth="1"/>
    <col min="16" max="16" width="14.6640625" customWidth="1"/>
  </cols>
  <sheetData>
    <row r="2" spans="1:9">
      <c r="A2" t="s">
        <v>1206</v>
      </c>
    </row>
    <row r="3" spans="1:9">
      <c r="A3" t="s">
        <v>1207</v>
      </c>
    </row>
    <row r="4" spans="1:9">
      <c r="A4" t="s">
        <v>1208</v>
      </c>
    </row>
    <row r="5" spans="1:9" s="676" customFormat="1"/>
    <row r="6" spans="1:9" s="676" customFormat="1">
      <c r="A6" s="1014" t="s">
        <v>841</v>
      </c>
      <c r="B6" s="1014"/>
      <c r="C6" s="1014"/>
      <c r="D6" s="1014"/>
      <c r="E6" s="1014"/>
      <c r="F6" s="1014"/>
      <c r="G6" s="1014"/>
      <c r="H6" s="1014"/>
      <c r="I6" s="1014"/>
    </row>
    <row r="7" spans="1:9" s="676" customFormat="1" ht="17" thickBot="1">
      <c r="A7" s="1009" t="s">
        <v>1217</v>
      </c>
      <c r="B7" s="1012" t="s">
        <v>1218</v>
      </c>
      <c r="C7" s="841">
        <v>2015</v>
      </c>
      <c r="D7" s="841" t="s">
        <v>1219</v>
      </c>
      <c r="E7" s="842">
        <v>0.5</v>
      </c>
      <c r="F7" s="841"/>
      <c r="G7" s="842">
        <v>0.6</v>
      </c>
      <c r="H7" s="843"/>
      <c r="I7" s="844" t="s">
        <v>1220</v>
      </c>
    </row>
    <row r="8" spans="1:9" s="676" customFormat="1" ht="16" thickBot="1">
      <c r="A8" s="1010"/>
      <c r="B8" s="1013"/>
      <c r="C8" s="841">
        <v>2017</v>
      </c>
      <c r="D8" s="841" t="s">
        <v>1221</v>
      </c>
      <c r="E8" s="842">
        <v>0.4</v>
      </c>
      <c r="F8" s="842">
        <v>0.5</v>
      </c>
      <c r="G8" s="842">
        <v>0.55000000000000004</v>
      </c>
      <c r="H8" s="845">
        <v>0.6</v>
      </c>
      <c r="I8" s="841" t="s">
        <v>1221</v>
      </c>
    </row>
    <row r="9" spans="1:9" s="676" customFormat="1" ht="16" thickBot="1">
      <c r="A9" s="846"/>
      <c r="B9" s="847"/>
      <c r="C9" s="851">
        <v>17000</v>
      </c>
      <c r="D9" s="848"/>
      <c r="E9" s="849">
        <f>$C$9*E8</f>
        <v>6800</v>
      </c>
      <c r="F9" s="849">
        <f>$C$9*F8</f>
        <v>8500</v>
      </c>
      <c r="G9" s="849">
        <f>$C$9*G8</f>
        <v>9350</v>
      </c>
      <c r="H9" s="849">
        <f>$C$9*H8</f>
        <v>10200</v>
      </c>
      <c r="I9" s="848"/>
    </row>
    <row r="10" spans="1:9" s="676" customFormat="1" ht="16" thickBot="1">
      <c r="A10" s="1008" t="s">
        <v>1222</v>
      </c>
      <c r="B10" s="1011" t="s">
        <v>1223</v>
      </c>
      <c r="C10" s="841">
        <v>2015</v>
      </c>
      <c r="D10" s="841" t="s">
        <v>1220</v>
      </c>
      <c r="E10" s="842">
        <v>0.45</v>
      </c>
      <c r="F10" s="841"/>
      <c r="G10" s="842">
        <v>0.6</v>
      </c>
      <c r="H10" s="841"/>
      <c r="I10" s="841" t="s">
        <v>1220</v>
      </c>
    </row>
    <row r="11" spans="1:9" s="676" customFormat="1" ht="16" thickBot="1">
      <c r="A11" s="1010"/>
      <c r="B11" s="1013"/>
      <c r="C11" s="841">
        <v>2017</v>
      </c>
      <c r="D11" s="841" t="s">
        <v>1221</v>
      </c>
      <c r="E11" s="842">
        <v>0.3</v>
      </c>
      <c r="F11" s="842">
        <v>0.4</v>
      </c>
      <c r="G11" s="842">
        <v>0.45</v>
      </c>
      <c r="H11" s="842">
        <v>0.5</v>
      </c>
      <c r="I11" s="841" t="s">
        <v>1221</v>
      </c>
    </row>
    <row r="12" spans="1:9" s="676" customFormat="1">
      <c r="A12" s="265"/>
      <c r="B12" s="265"/>
      <c r="C12" s="850">
        <v>17000</v>
      </c>
      <c r="D12" s="265"/>
      <c r="E12" s="265">
        <f>$C$12*E11</f>
        <v>5100</v>
      </c>
      <c r="F12" s="265">
        <f>$C$12*F11</f>
        <v>6800</v>
      </c>
      <c r="G12" s="265">
        <f>$C$12*G11</f>
        <v>7650</v>
      </c>
      <c r="H12" s="265">
        <f>$C$12*H11</f>
        <v>8500</v>
      </c>
      <c r="I12" s="265"/>
    </row>
    <row r="13" spans="1:9" s="676" customFormat="1"/>
    <row r="14" spans="1:9" s="676" customFormat="1"/>
    <row r="15" spans="1:9" s="676" customFormat="1" ht="16" thickBot="1">
      <c r="A15" s="1009" t="s">
        <v>1224</v>
      </c>
      <c r="B15" s="1012" t="s">
        <v>1225</v>
      </c>
      <c r="C15" s="841">
        <v>2017</v>
      </c>
      <c r="D15" s="841" t="s">
        <v>1220</v>
      </c>
      <c r="E15" s="841"/>
      <c r="F15" s="842">
        <v>0.7</v>
      </c>
      <c r="G15" s="841"/>
      <c r="H15" s="841"/>
      <c r="I15" s="841" t="s">
        <v>1220</v>
      </c>
    </row>
    <row r="16" spans="1:9" s="676" customFormat="1" ht="16" thickBot="1">
      <c r="A16" s="1009"/>
      <c r="B16" s="1012"/>
      <c r="C16" s="841">
        <v>2017</v>
      </c>
      <c r="D16" s="841" t="s">
        <v>1220</v>
      </c>
      <c r="E16" s="841"/>
      <c r="F16" s="842">
        <v>0.8</v>
      </c>
      <c r="G16" s="841"/>
      <c r="H16" s="841"/>
      <c r="I16" s="841" t="s">
        <v>1220</v>
      </c>
    </row>
    <row r="17" spans="1:11" s="676" customFormat="1" ht="16" thickBot="1">
      <c r="A17" s="1010"/>
      <c r="B17" s="1013"/>
      <c r="C17" s="841">
        <v>2017</v>
      </c>
      <c r="D17" s="841" t="s">
        <v>1221</v>
      </c>
      <c r="E17" s="842">
        <v>0.55000000000000004</v>
      </c>
      <c r="F17" s="842">
        <v>0.6</v>
      </c>
      <c r="G17" s="842">
        <v>0.6</v>
      </c>
      <c r="H17" s="842">
        <v>0.6</v>
      </c>
      <c r="I17" s="841" t="s">
        <v>1221</v>
      </c>
    </row>
    <row r="18" spans="1:11" ht="16" thickBot="1">
      <c r="A18" s="265"/>
      <c r="B18" s="265"/>
      <c r="C18" s="265">
        <v>6500</v>
      </c>
      <c r="D18" s="265"/>
      <c r="E18" s="265">
        <f>$C$18*E17</f>
        <v>3575.0000000000005</v>
      </c>
      <c r="F18" s="265">
        <f>$C$18*F17</f>
        <v>3900</v>
      </c>
      <c r="G18" s="265">
        <f>$C$18*G17</f>
        <v>3900</v>
      </c>
      <c r="H18" s="265">
        <f>$C$18*H17</f>
        <v>3900</v>
      </c>
      <c r="I18" s="265"/>
    </row>
    <row r="19" spans="1:11" s="676" customFormat="1" ht="16" thickBot="1">
      <c r="A19" s="1008" t="s">
        <v>1226</v>
      </c>
      <c r="B19" s="1011" t="s">
        <v>1227</v>
      </c>
      <c r="C19" s="841">
        <v>2017</v>
      </c>
      <c r="D19" s="841" t="s">
        <v>1220</v>
      </c>
      <c r="E19" s="852"/>
      <c r="F19" s="853">
        <v>0.5</v>
      </c>
      <c r="G19" s="852"/>
      <c r="H19" s="852"/>
      <c r="I19" s="841" t="s">
        <v>1220</v>
      </c>
    </row>
    <row r="20" spans="1:11" s="676" customFormat="1" ht="16" thickBot="1">
      <c r="A20" s="1009"/>
      <c r="B20" s="1012"/>
      <c r="C20" s="841">
        <v>2017</v>
      </c>
      <c r="D20" s="841" t="s">
        <v>1220</v>
      </c>
      <c r="E20" s="852"/>
      <c r="F20" s="853">
        <v>0.6</v>
      </c>
      <c r="G20" s="852"/>
      <c r="H20" s="852"/>
      <c r="I20" s="841" t="s">
        <v>1220</v>
      </c>
    </row>
    <row r="21" spans="1:11" s="676" customFormat="1" ht="16" thickBot="1">
      <c r="A21" s="1010"/>
      <c r="B21" s="1013"/>
      <c r="C21" s="841">
        <v>2017</v>
      </c>
      <c r="D21" s="841" t="s">
        <v>1221</v>
      </c>
      <c r="E21" s="842">
        <v>0.45</v>
      </c>
      <c r="F21" s="842">
        <v>0.5</v>
      </c>
      <c r="G21" s="842">
        <v>0.55000000000000004</v>
      </c>
      <c r="H21" s="842">
        <v>0.6</v>
      </c>
      <c r="I21" s="841" t="s">
        <v>1221</v>
      </c>
    </row>
    <row r="22" spans="1:11" s="676" customFormat="1">
      <c r="A22" s="265"/>
      <c r="B22" s="265"/>
      <c r="C22" s="265">
        <v>6500</v>
      </c>
      <c r="D22" s="265"/>
      <c r="E22" s="265">
        <f>$C$22*E21</f>
        <v>2925</v>
      </c>
      <c r="F22" s="265">
        <f>$C$22*F21</f>
        <v>3250</v>
      </c>
      <c r="G22" s="265">
        <f>$C$22*G21</f>
        <v>3575.0000000000005</v>
      </c>
      <c r="H22" s="265">
        <f>$C$22*H21</f>
        <v>3900</v>
      </c>
      <c r="I22" s="265"/>
    </row>
    <row r="23" spans="1:11" s="676" customFormat="1"/>
    <row r="24" spans="1:11" s="676" customFormat="1">
      <c r="A24" s="1014" t="s">
        <v>1230</v>
      </c>
      <c r="B24" s="1014"/>
      <c r="C24" s="1014"/>
      <c r="D24" s="1014"/>
      <c r="E24" s="1014"/>
      <c r="F24" s="1014"/>
      <c r="G24" s="1014"/>
      <c r="H24" s="1014"/>
      <c r="I24" s="1014"/>
    </row>
    <row r="25" spans="1:11" s="676" customFormat="1">
      <c r="A25" s="676" t="s">
        <v>917</v>
      </c>
      <c r="B25" s="676" t="s">
        <v>1228</v>
      </c>
      <c r="C25" s="676">
        <v>8.6</v>
      </c>
      <c r="E25" s="676">
        <f>E9*$C$25</f>
        <v>58480</v>
      </c>
      <c r="F25" s="676">
        <f>F9*$C$25</f>
        <v>73100</v>
      </c>
      <c r="G25" s="676">
        <f>G9*$C$25</f>
        <v>80410</v>
      </c>
      <c r="H25" s="676">
        <f>H9*$C$25</f>
        <v>87720</v>
      </c>
    </row>
    <row r="26" spans="1:11" s="676" customFormat="1">
      <c r="B26" s="676" t="s">
        <v>1229</v>
      </c>
      <c r="C26" s="676">
        <v>10.9</v>
      </c>
      <c r="E26" s="676">
        <f>$C$26*E12</f>
        <v>55590</v>
      </c>
      <c r="F26" s="676">
        <f>$C$26*F12</f>
        <v>74120</v>
      </c>
      <c r="G26" s="676">
        <f>$C$26*G12</f>
        <v>83385</v>
      </c>
      <c r="H26" s="676">
        <f>$C$26*H12</f>
        <v>92650</v>
      </c>
    </row>
    <row r="27" spans="1:11" s="676" customFormat="1">
      <c r="B27" s="855" t="s">
        <v>18</v>
      </c>
      <c r="C27" s="855"/>
      <c r="D27" s="855"/>
      <c r="E27" s="858">
        <f>SUM(E25:E26)</f>
        <v>114070</v>
      </c>
      <c r="F27" s="858">
        <f>SUM(F25:F26)</f>
        <v>147220</v>
      </c>
      <c r="G27" s="858">
        <f>SUM(G25:G26)</f>
        <v>163795</v>
      </c>
      <c r="H27" s="858">
        <f>SUM(H25:H26)</f>
        <v>180370</v>
      </c>
    </row>
    <row r="28" spans="1:11" s="676" customFormat="1"/>
    <row r="29" spans="1:11" s="676" customFormat="1">
      <c r="A29" s="676" t="s">
        <v>777</v>
      </c>
      <c r="B29" s="676" t="s">
        <v>1228</v>
      </c>
      <c r="C29" s="676">
        <v>17</v>
      </c>
      <c r="E29" s="676">
        <f>$C$29*E18</f>
        <v>60775.000000000007</v>
      </c>
      <c r="F29" s="676">
        <f>$C$29*F18</f>
        <v>66300</v>
      </c>
      <c r="G29" s="676">
        <f>$C$29*G18</f>
        <v>66300</v>
      </c>
      <c r="H29" s="676">
        <f>$C$29*H18</f>
        <v>66300</v>
      </c>
    </row>
    <row r="30" spans="1:11" s="676" customFormat="1">
      <c r="B30" s="676" t="s">
        <v>1229</v>
      </c>
      <c r="C30" s="676">
        <v>11.1</v>
      </c>
      <c r="E30" s="676">
        <f>$C$30*E22</f>
        <v>32467.5</v>
      </c>
      <c r="F30" s="676">
        <f>$C$30*F22</f>
        <v>36075</v>
      </c>
      <c r="G30" s="676">
        <f>$C$30*G22</f>
        <v>39682.500000000007</v>
      </c>
      <c r="H30" s="676">
        <f>$C$30*H22</f>
        <v>43290</v>
      </c>
    </row>
    <row r="31" spans="1:11" s="676" customFormat="1">
      <c r="B31" s="855" t="s">
        <v>18</v>
      </c>
      <c r="C31" s="855"/>
      <c r="D31" s="855"/>
      <c r="E31" s="855">
        <f>SUM(E29:E30)</f>
        <v>93242.5</v>
      </c>
      <c r="F31" s="855">
        <f>SUM(F29:F30)</f>
        <v>102375</v>
      </c>
      <c r="G31" s="855">
        <f>SUM(G29:G30)</f>
        <v>105982.5</v>
      </c>
      <c r="H31" s="855">
        <f>SUM(H29:H30)</f>
        <v>109590</v>
      </c>
      <c r="K31" s="36" t="s">
        <v>903</v>
      </c>
    </row>
    <row r="32" spans="1:11" s="676" customFormat="1"/>
    <row r="33" spans="1:16" s="676" customFormat="1">
      <c r="A33" s="676" t="s">
        <v>1231</v>
      </c>
      <c r="K33" s="36" t="s">
        <v>938</v>
      </c>
      <c r="L33" s="36" t="s">
        <v>1295</v>
      </c>
      <c r="M33" s="36" t="s">
        <v>55</v>
      </c>
      <c r="N33" s="36" t="s">
        <v>56</v>
      </c>
      <c r="O33" s="36" t="s">
        <v>57</v>
      </c>
      <c r="P33" s="36" t="s">
        <v>58</v>
      </c>
    </row>
    <row r="34" spans="1:16" s="676" customFormat="1">
      <c r="A34" s="1015" t="s">
        <v>1232</v>
      </c>
      <c r="B34" s="1015"/>
      <c r="C34" s="1015"/>
      <c r="D34" s="1015"/>
      <c r="E34" s="1015"/>
      <c r="F34" s="1015"/>
      <c r="G34" s="1015"/>
      <c r="H34" s="1015"/>
      <c r="I34" s="1015"/>
      <c r="K34" s="855" t="s">
        <v>1033</v>
      </c>
      <c r="L34" s="855"/>
      <c r="M34" s="937"/>
      <c r="N34" s="937"/>
      <c r="O34" s="937"/>
      <c r="P34" s="937"/>
    </row>
    <row r="35" spans="1:16" s="676" customFormat="1">
      <c r="A35" s="676" t="s">
        <v>917</v>
      </c>
      <c r="B35" s="676" t="s">
        <v>1233</v>
      </c>
      <c r="C35" s="854">
        <f>B46</f>
        <v>613391.25466666673</v>
      </c>
      <c r="K35" s="676" t="s">
        <v>1233</v>
      </c>
      <c r="L35" s="938">
        <v>613391.25466666673</v>
      </c>
      <c r="M35" s="514">
        <f>Table47[[#This Row],[Base/Unit cost]]</f>
        <v>613391.25466666673</v>
      </c>
      <c r="N35" s="514">
        <f>Table47[[#This Row],[Base/Unit cost]]*1.1</f>
        <v>674730.3801333335</v>
      </c>
      <c r="O35" s="514">
        <f>Table47[[#This Row],[Base/Unit cost]]*1.15</f>
        <v>705399.94286666671</v>
      </c>
      <c r="P35" s="514">
        <f>Table47[[#This Row],[Base/Unit cost]]*1.15</f>
        <v>705399.94286666671</v>
      </c>
    </row>
    <row r="36" spans="1:16" s="676" customFormat="1">
      <c r="B36" s="676" t="s">
        <v>1234</v>
      </c>
      <c r="C36" s="854">
        <f>B52</f>
        <v>840639.29999999993</v>
      </c>
      <c r="K36" s="676" t="s">
        <v>1234</v>
      </c>
      <c r="L36" s="938">
        <v>840639.29999999993</v>
      </c>
      <c r="M36" s="514">
        <f>Table47[[#This Row],[Base/Unit cost]]</f>
        <v>840639.29999999993</v>
      </c>
      <c r="N36" s="514">
        <f>Table47[[#This Row],[Base/Unit cost]]*1.1</f>
        <v>924703.23</v>
      </c>
      <c r="O36" s="514">
        <f>Table47[[#This Row],[Base/Unit cost]]*1.15</f>
        <v>966735.19499999983</v>
      </c>
      <c r="P36" s="514">
        <f>Table47[[#This Row],[Base/Unit cost]]*1.15</f>
        <v>966735.19499999983</v>
      </c>
    </row>
    <row r="37" spans="1:16" s="676" customFormat="1">
      <c r="B37" s="855" t="s">
        <v>18</v>
      </c>
      <c r="C37" s="856">
        <f>SUM(C35:C36)</f>
        <v>1454030.5546666668</v>
      </c>
      <c r="D37" s="855"/>
      <c r="E37" s="857">
        <f>$C$37+E27</f>
        <v>1568100.5546666668</v>
      </c>
      <c r="F37" s="857">
        <f>$C$37*1.1+F27</f>
        <v>1746653.6101333336</v>
      </c>
      <c r="G37" s="857">
        <f>$C$37*1.15+G27</f>
        <v>1835930.1378666668</v>
      </c>
      <c r="H37" s="857">
        <f>$C$37*1.15+H27</f>
        <v>1852505.1378666668</v>
      </c>
      <c r="K37" s="855" t="s">
        <v>1294</v>
      </c>
      <c r="L37" s="855"/>
      <c r="M37" s="938"/>
      <c r="N37" s="938"/>
      <c r="O37" s="938"/>
      <c r="P37" s="938"/>
    </row>
    <row r="38" spans="1:16" s="676" customFormat="1">
      <c r="K38" s="676" t="s">
        <v>1228</v>
      </c>
      <c r="L38" s="937">
        <v>8.6</v>
      </c>
      <c r="M38" s="514">
        <v>58480</v>
      </c>
      <c r="N38" s="514">
        <v>73100</v>
      </c>
      <c r="O38" s="514">
        <v>80410</v>
      </c>
      <c r="P38" s="514">
        <v>87720</v>
      </c>
    </row>
    <row r="39" spans="1:16" s="676" customFormat="1">
      <c r="A39" s="676" t="s">
        <v>777</v>
      </c>
      <c r="B39" s="855" t="s">
        <v>1234</v>
      </c>
      <c r="C39" s="856">
        <f>B53</f>
        <v>736214.3</v>
      </c>
      <c r="D39" s="855"/>
      <c r="E39" s="857">
        <f>$C$39+E31</f>
        <v>829456.8</v>
      </c>
      <c r="F39" s="857">
        <f>$C$39*1.05+F31</f>
        <v>875400.01500000013</v>
      </c>
      <c r="G39" s="857">
        <f>$C$39*1.1+G31</f>
        <v>915818.2300000001</v>
      </c>
      <c r="H39" s="857">
        <f>$C$39*1.15+H31</f>
        <v>956236.44499999995</v>
      </c>
      <c r="K39" s="676" t="s">
        <v>1229</v>
      </c>
      <c r="L39" s="937">
        <v>10.9</v>
      </c>
      <c r="M39" s="514">
        <v>55590</v>
      </c>
      <c r="N39" s="514">
        <v>74120</v>
      </c>
      <c r="O39" s="514">
        <v>83385</v>
      </c>
      <c r="P39" s="514">
        <v>92650</v>
      </c>
    </row>
    <row r="40" spans="1:16">
      <c r="M40" s="514"/>
      <c r="N40" s="514"/>
      <c r="O40" s="514"/>
      <c r="P40" s="514"/>
    </row>
    <row r="41" spans="1:16">
      <c r="A41" s="36" t="s">
        <v>1209</v>
      </c>
      <c r="K41" s="36" t="s">
        <v>4</v>
      </c>
      <c r="L41" s="36"/>
      <c r="M41" s="514">
        <f>SUM(M35:M39)</f>
        <v>1568100.5546666668</v>
      </c>
      <c r="N41" s="514">
        <f t="shared" ref="N41:P41" si="0">SUM(N35:N39)</f>
        <v>1746653.6101333336</v>
      </c>
      <c r="O41" s="514">
        <f t="shared" si="0"/>
        <v>1835930.1378666665</v>
      </c>
      <c r="P41" s="514">
        <f t="shared" si="0"/>
        <v>1852505.1378666665</v>
      </c>
    </row>
    <row r="42" spans="1:16">
      <c r="M42" s="830">
        <f>M41-E37</f>
        <v>0</v>
      </c>
      <c r="N42" s="830">
        <f t="shared" ref="N42:P42" si="1">N41-F37</f>
        <v>0</v>
      </c>
      <c r="O42" s="830">
        <f t="shared" si="1"/>
        <v>0</v>
      </c>
      <c r="P42" s="830">
        <f t="shared" si="1"/>
        <v>0</v>
      </c>
    </row>
    <row r="43" spans="1:16">
      <c r="A43" s="832" t="s">
        <v>1210</v>
      </c>
      <c r="B43" s="833">
        <v>528031.25466666673</v>
      </c>
    </row>
    <row r="44" spans="1:16">
      <c r="A44" s="832" t="s">
        <v>1211</v>
      </c>
      <c r="B44" s="833">
        <v>73600</v>
      </c>
    </row>
    <row r="45" spans="1:16">
      <c r="A45" s="834" t="s">
        <v>1212</v>
      </c>
      <c r="B45" s="833">
        <v>11760</v>
      </c>
    </row>
    <row r="46" spans="1:16">
      <c r="A46" s="835"/>
      <c r="B46" s="833">
        <v>613391.25466666673</v>
      </c>
    </row>
    <row r="50" spans="1:4">
      <c r="A50" s="36" t="s">
        <v>1213</v>
      </c>
    </row>
    <row r="52" spans="1:4">
      <c r="A52" t="s">
        <v>917</v>
      </c>
      <c r="B52" s="833">
        <v>840639.29999999993</v>
      </c>
    </row>
    <row r="53" spans="1:4">
      <c r="A53" t="s">
        <v>777</v>
      </c>
      <c r="B53" s="833">
        <v>736214.3</v>
      </c>
      <c r="D53" s="676"/>
    </row>
    <row r="54" spans="1:4">
      <c r="A54" t="s">
        <v>1023</v>
      </c>
      <c r="B54" s="833">
        <v>143210</v>
      </c>
      <c r="D54" s="676"/>
    </row>
  </sheetData>
  <mergeCells count="11">
    <mergeCell ref="A19:A21"/>
    <mergeCell ref="B19:B21"/>
    <mergeCell ref="A6:I6"/>
    <mergeCell ref="A24:I24"/>
    <mergeCell ref="A34:I34"/>
    <mergeCell ref="A7:A8"/>
    <mergeCell ref="B7:B8"/>
    <mergeCell ref="A10:A11"/>
    <mergeCell ref="B10:B11"/>
    <mergeCell ref="A15:A17"/>
    <mergeCell ref="B15:B17"/>
  </mergeCells>
  <pageMargins left="0.7" right="0.7" top="0.75" bottom="0.75" header="0.3" footer="0.3"/>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PX132"/>
  <sheetViews>
    <sheetView topLeftCell="A111" workbookViewId="0">
      <selection activeCell="M16" sqref="M16"/>
    </sheetView>
  </sheetViews>
  <sheetFormatPr baseColWidth="10" defaultColWidth="8.83203125" defaultRowHeight="15"/>
  <cols>
    <col min="1" max="1" width="28.33203125" style="4" customWidth="1"/>
    <col min="2" max="2" width="12" style="3" customWidth="1"/>
    <col min="3" max="4" width="11.83203125" style="3" customWidth="1"/>
    <col min="5" max="5" width="12.33203125" style="3" customWidth="1"/>
    <col min="6" max="6" width="9.83203125" style="3" customWidth="1"/>
    <col min="7" max="7" width="9.1640625" style="4" customWidth="1"/>
    <col min="8" max="8" width="22.5" style="3" customWidth="1"/>
    <col min="9" max="9" width="9.1640625" style="4" customWidth="1"/>
    <col min="10" max="10" width="12.1640625" style="3" bestFit="1" customWidth="1"/>
    <col min="11" max="11" width="9.1640625" style="4" customWidth="1"/>
    <col min="12" max="12" width="10.6640625" style="4" customWidth="1"/>
    <col min="13" max="13" width="8.83203125" style="4"/>
    <col min="14" max="14" width="10.83203125" style="4" bestFit="1" customWidth="1"/>
    <col min="15" max="596" width="9.1640625" style="4" customWidth="1"/>
    <col min="597" max="15310" width="8.83203125" style="4" customWidth="1"/>
    <col min="15311" max="16384" width="8.83203125" style="4"/>
  </cols>
  <sheetData>
    <row r="1" spans="1:16" s="1" customFormat="1" ht="20" customHeight="1" thickBot="1">
      <c r="A1" s="35" t="s">
        <v>608</v>
      </c>
      <c r="B1" s="35"/>
      <c r="C1" s="35"/>
      <c r="D1" s="35"/>
      <c r="E1" s="35"/>
      <c r="F1" s="35"/>
      <c r="G1" s="35"/>
      <c r="H1" s="35"/>
      <c r="I1" s="35"/>
      <c r="J1" s="35"/>
      <c r="K1" s="35"/>
      <c r="L1" s="35"/>
      <c r="M1" s="35"/>
    </row>
    <row r="2" spans="1:16" s="1" customFormat="1" ht="16" thickTop="1"/>
    <row r="3" spans="1:16" s="1" customFormat="1">
      <c r="A3" s="1" t="s">
        <v>29</v>
      </c>
      <c r="B3" s="1" t="s">
        <v>30</v>
      </c>
    </row>
    <row r="4" spans="1:16" s="1" customFormat="1">
      <c r="A4" s="1" t="s">
        <v>31</v>
      </c>
      <c r="B4" s="1" t="s">
        <v>606</v>
      </c>
    </row>
    <row r="5" spans="1:16" s="1" customFormat="1">
      <c r="A5" s="1" t="s">
        <v>609</v>
      </c>
      <c r="B5" s="1">
        <v>2.5</v>
      </c>
    </row>
    <row r="6" spans="1:16" s="1" customFormat="1"/>
    <row r="7" spans="1:16" s="1" customFormat="1" ht="18" thickBot="1">
      <c r="A7" s="34" t="s">
        <v>613</v>
      </c>
      <c r="B7" s="1" t="s">
        <v>55</v>
      </c>
      <c r="C7" s="1" t="s">
        <v>56</v>
      </c>
      <c r="D7" s="1" t="s">
        <v>57</v>
      </c>
      <c r="E7" s="1" t="s">
        <v>58</v>
      </c>
      <c r="I7" s="1">
        <v>2019</v>
      </c>
      <c r="K7" s="1">
        <v>2020</v>
      </c>
      <c r="M7" s="1">
        <v>2021</v>
      </c>
      <c r="O7" s="1">
        <v>2022</v>
      </c>
    </row>
    <row r="8" spans="1:16" s="1" customFormat="1" ht="16" thickTop="1">
      <c r="A8" s="1" t="s">
        <v>610</v>
      </c>
      <c r="B8" s="288">
        <f>(J9)*2.5</f>
        <v>1216106.8999999999</v>
      </c>
      <c r="C8" s="288">
        <f>L9*2.5</f>
        <v>1812805.1000000003</v>
      </c>
      <c r="D8" s="288">
        <f>N9*2.5</f>
        <v>2106537.7750000004</v>
      </c>
      <c r="E8" s="288">
        <f>P9*2.5</f>
        <v>2157609.75</v>
      </c>
      <c r="H8" s="1" t="s">
        <v>865</v>
      </c>
      <c r="I8" s="1" t="s">
        <v>1214</v>
      </c>
      <c r="J8" s="1" t="s">
        <v>562</v>
      </c>
      <c r="K8" s="1" t="s">
        <v>866</v>
      </c>
      <c r="L8" s="1" t="s">
        <v>562</v>
      </c>
      <c r="M8" s="1" t="s">
        <v>866</v>
      </c>
      <c r="N8" s="1" t="s">
        <v>562</v>
      </c>
      <c r="O8" s="1" t="s">
        <v>866</v>
      </c>
      <c r="P8" s="1" t="s">
        <v>562</v>
      </c>
    </row>
    <row r="9" spans="1:16" s="1" customFormat="1">
      <c r="A9" s="233" t="s">
        <v>611</v>
      </c>
      <c r="B9" s="288">
        <f>(J10)*2.5</f>
        <v>1562769.5249999999</v>
      </c>
      <c r="C9" s="288">
        <f>L10*2.5</f>
        <v>1923872.3249999997</v>
      </c>
      <c r="D9" s="288">
        <f>N10*2.5</f>
        <v>2239247.375</v>
      </c>
      <c r="E9" s="288">
        <f>P10*2.5</f>
        <v>2592959.75</v>
      </c>
      <c r="H9" s="1" t="s">
        <v>895</v>
      </c>
      <c r="I9" s="1">
        <v>5990</v>
      </c>
      <c r="J9" s="288">
        <v>486442.76</v>
      </c>
      <c r="K9" s="1">
        <v>8090</v>
      </c>
      <c r="L9" s="288">
        <v>725122.04000000015</v>
      </c>
      <c r="M9" s="1">
        <v>8090</v>
      </c>
      <c r="N9" s="288">
        <v>842615.1100000001</v>
      </c>
      <c r="O9" s="829">
        <v>8090</v>
      </c>
      <c r="P9" s="1">
        <v>863043.89999999991</v>
      </c>
    </row>
    <row r="10" spans="1:16" s="1" customFormat="1">
      <c r="A10" s="233" t="s">
        <v>571</v>
      </c>
      <c r="B10" s="1">
        <v>331.25</v>
      </c>
      <c r="C10" s="1">
        <v>331.25</v>
      </c>
      <c r="D10" s="1">
        <v>331.25</v>
      </c>
      <c r="E10" s="1">
        <v>331.25</v>
      </c>
      <c r="H10" s="1" t="s">
        <v>867</v>
      </c>
      <c r="I10" s="1">
        <v>1210</v>
      </c>
      <c r="J10" s="288">
        <v>625107.80999999994</v>
      </c>
      <c r="K10" s="1">
        <v>1410</v>
      </c>
      <c r="L10" s="288">
        <v>769548.92999999993</v>
      </c>
      <c r="M10" s="1">
        <v>1610</v>
      </c>
      <c r="N10" s="288">
        <v>895698.95</v>
      </c>
      <c r="O10" s="829">
        <v>1810</v>
      </c>
      <c r="P10" s="1">
        <v>1037183.9</v>
      </c>
    </row>
    <row r="11" spans="1:16" s="1" customFormat="1">
      <c r="A11" s="538" t="s">
        <v>612</v>
      </c>
      <c r="B11" s="537">
        <f>SUM(B8:B10)</f>
        <v>2779207.6749999998</v>
      </c>
      <c r="C11" s="537">
        <f>SUM(C8:C10)</f>
        <v>3737008.6749999998</v>
      </c>
      <c r="D11" s="537">
        <f>SUM(D8:D10)</f>
        <v>4346116.4000000004</v>
      </c>
      <c r="E11" s="537">
        <f>SUM(E8:E10)</f>
        <v>4750900.75</v>
      </c>
      <c r="H11" s="1" t="s">
        <v>868</v>
      </c>
      <c r="I11" s="1">
        <v>50</v>
      </c>
      <c r="J11" s="288">
        <v>132.5</v>
      </c>
      <c r="K11" s="1">
        <v>50</v>
      </c>
      <c r="L11" s="1">
        <v>132.5</v>
      </c>
      <c r="M11" s="1">
        <v>50</v>
      </c>
      <c r="N11" s="1">
        <v>132.5</v>
      </c>
      <c r="O11" s="1">
        <v>50</v>
      </c>
      <c r="P11" s="1">
        <v>132.5</v>
      </c>
    </row>
    <row r="12" spans="1:16" s="1" customFormat="1">
      <c r="A12" s="233"/>
      <c r="B12"/>
      <c r="C12"/>
      <c r="D12"/>
      <c r="E12"/>
      <c r="H12" s="1" t="s">
        <v>18</v>
      </c>
      <c r="J12" s="288">
        <v>1036045.03</v>
      </c>
      <c r="L12" s="1">
        <v>1329985.33</v>
      </c>
      <c r="N12" s="1">
        <v>1676392.83</v>
      </c>
      <c r="P12" s="1">
        <v>2008374.27</v>
      </c>
    </row>
    <row r="13" spans="1:16" s="1" customFormat="1">
      <c r="A13" s="233" t="s">
        <v>110</v>
      </c>
      <c r="B13" s="839">
        <f>'PrEP_AIDS Center'!B19</f>
        <v>24462.5</v>
      </c>
      <c r="C13" s="839">
        <f>'PrEP_AIDS Center'!C19</f>
        <v>54268.75</v>
      </c>
      <c r="D13" s="839">
        <f>'PrEP_AIDS Center'!D19</f>
        <v>89893.75</v>
      </c>
      <c r="E13" s="839">
        <f>'PrEP_AIDS Center'!E19</f>
        <v>125518.75</v>
      </c>
      <c r="J13" s="288"/>
    </row>
    <row r="14" spans="1:16" s="1" customFormat="1">
      <c r="A14" s="233"/>
      <c r="B14" s="676"/>
      <c r="C14" s="676"/>
      <c r="D14" s="676"/>
      <c r="E14" s="676"/>
      <c r="J14" s="288"/>
    </row>
    <row r="15" spans="1:16" s="1" customFormat="1">
      <c r="B15" s="840"/>
    </row>
    <row r="16" spans="1:16" s="1" customFormat="1" ht="18" thickBot="1">
      <c r="A16" s="34" t="s">
        <v>1216</v>
      </c>
      <c r="B16" s="1" t="s">
        <v>55</v>
      </c>
      <c r="C16" s="1" t="s">
        <v>56</v>
      </c>
      <c r="D16" s="1" t="s">
        <v>57</v>
      </c>
      <c r="E16" s="1" t="s">
        <v>58</v>
      </c>
      <c r="H16" s="1" t="s">
        <v>1215</v>
      </c>
    </row>
    <row r="17" spans="1:16" s="1" customFormat="1" ht="16" thickTop="1">
      <c r="A17" s="1" t="s">
        <v>610</v>
      </c>
      <c r="B17" s="288">
        <v>1026330.2749999999</v>
      </c>
      <c r="C17" s="288">
        <v>1304887.3999999999</v>
      </c>
      <c r="D17" s="288">
        <v>1643656.9000000004</v>
      </c>
      <c r="E17" s="288">
        <v>1933945.6500000004</v>
      </c>
    </row>
    <row r="18" spans="1:16" s="1" customFormat="1">
      <c r="A18" s="233" t="s">
        <v>611</v>
      </c>
      <c r="B18" s="288">
        <v>1563451.05</v>
      </c>
      <c r="C18" s="288">
        <v>2019744.675</v>
      </c>
      <c r="D18" s="288">
        <v>2546993.9250000003</v>
      </c>
      <c r="E18" s="288">
        <v>3086658.7749999999</v>
      </c>
      <c r="J18" s="1">
        <v>2.5</v>
      </c>
    </row>
    <row r="19" spans="1:16" s="1" customFormat="1">
      <c r="A19" s="233" t="s">
        <v>571</v>
      </c>
      <c r="B19" s="837">
        <v>331.25</v>
      </c>
      <c r="C19" s="837">
        <v>331.25</v>
      </c>
      <c r="D19" s="837">
        <v>331.25</v>
      </c>
      <c r="E19" s="837">
        <v>331.25</v>
      </c>
    </row>
    <row r="20" spans="1:16" s="1" customFormat="1">
      <c r="A20" s="836" t="s">
        <v>612</v>
      </c>
      <c r="B20" s="838">
        <v>2590112.5750000002</v>
      </c>
      <c r="C20" s="838">
        <v>3324963.3250000002</v>
      </c>
      <c r="D20" s="838">
        <v>4190982.0750000007</v>
      </c>
      <c r="E20" s="838">
        <v>5020935.6750000007</v>
      </c>
      <c r="H20" s="1" t="s">
        <v>895</v>
      </c>
      <c r="I20" s="1">
        <v>4490</v>
      </c>
      <c r="J20" s="1">
        <v>1026330.2749999999</v>
      </c>
      <c r="K20" s="1">
        <v>5790</v>
      </c>
      <c r="L20" s="1">
        <v>521954.95999999996</v>
      </c>
      <c r="M20" s="1">
        <v>6760</v>
      </c>
      <c r="N20" s="1">
        <v>657462.76000000013</v>
      </c>
      <c r="O20" s="1">
        <v>7590</v>
      </c>
      <c r="P20" s="1">
        <v>773578.26000000013</v>
      </c>
    </row>
    <row r="21" spans="1:16" s="1" customFormat="1">
      <c r="A21" s="233"/>
      <c r="B21" s="58">
        <f>B20-B11</f>
        <v>-189095.09999999963</v>
      </c>
      <c r="C21" s="58">
        <f>C20-C11</f>
        <v>-412045.34999999963</v>
      </c>
      <c r="D21" s="58">
        <f>D20-D11</f>
        <v>-155134.32499999972</v>
      </c>
      <c r="E21" s="58">
        <f>E20-E11</f>
        <v>270034.92500000075</v>
      </c>
      <c r="H21" s="1" t="s">
        <v>867</v>
      </c>
      <c r="I21" s="1">
        <v>1110</v>
      </c>
      <c r="J21" s="1">
        <v>1563451.05</v>
      </c>
      <c r="K21" s="1">
        <v>1410</v>
      </c>
      <c r="L21" s="1">
        <v>807897.87</v>
      </c>
      <c r="M21" s="1">
        <v>1740</v>
      </c>
      <c r="N21" s="1">
        <v>1018797.5700000001</v>
      </c>
      <c r="O21" s="1">
        <v>2110</v>
      </c>
      <c r="P21" s="1">
        <v>1234663.51</v>
      </c>
    </row>
    <row r="22" spans="1:16">
      <c r="A22" s="2" t="s">
        <v>606</v>
      </c>
      <c r="H22" s="1" t="s">
        <v>868</v>
      </c>
      <c r="I22" s="1">
        <v>50</v>
      </c>
      <c r="J22" s="1">
        <v>331.25</v>
      </c>
      <c r="K22" s="1">
        <v>50</v>
      </c>
      <c r="L22" s="1">
        <v>132.5</v>
      </c>
      <c r="M22" s="1">
        <v>50</v>
      </c>
      <c r="N22" s="1">
        <v>132.5</v>
      </c>
      <c r="O22" s="1">
        <v>50</v>
      </c>
      <c r="P22" s="1">
        <v>132.5</v>
      </c>
    </row>
    <row r="24" spans="1:16">
      <c r="A24" s="2" t="s">
        <v>605</v>
      </c>
      <c r="B24" s="299"/>
    </row>
    <row r="25" spans="1:16">
      <c r="A25" s="2"/>
      <c r="B25" s="299"/>
    </row>
    <row r="26" spans="1:16">
      <c r="A26" s="317" t="s">
        <v>604</v>
      </c>
      <c r="B26" s="324">
        <v>2019</v>
      </c>
      <c r="C26" s="324">
        <v>2020</v>
      </c>
      <c r="D26" s="324">
        <v>2021</v>
      </c>
      <c r="E26" s="324">
        <v>2022</v>
      </c>
    </row>
    <row r="27" spans="1:16">
      <c r="A27" s="317" t="s">
        <v>603</v>
      </c>
      <c r="B27" s="302"/>
      <c r="C27" s="302"/>
      <c r="D27" s="302"/>
      <c r="E27" s="302"/>
    </row>
    <row r="28" spans="1:16">
      <c r="A28" s="313" t="s">
        <v>598</v>
      </c>
      <c r="B28" s="302"/>
      <c r="C28" s="302"/>
      <c r="D28" s="302"/>
      <c r="E28" s="302"/>
      <c r="K28" s="323"/>
      <c r="L28" s="323"/>
    </row>
    <row r="29" spans="1:16">
      <c r="A29" s="313" t="s">
        <v>602</v>
      </c>
      <c r="B29" s="302"/>
      <c r="C29" s="302"/>
      <c r="D29" s="302"/>
      <c r="E29" s="302"/>
    </row>
    <row r="30" spans="1:16">
      <c r="A30" s="313" t="s">
        <v>588</v>
      </c>
      <c r="B30" s="302"/>
      <c r="C30" s="302"/>
      <c r="D30" s="302"/>
      <c r="E30" s="302"/>
    </row>
    <row r="31" spans="1:16">
      <c r="A31" s="313" t="s">
        <v>600</v>
      </c>
      <c r="B31" s="302"/>
      <c r="C31" s="302"/>
      <c r="D31" s="302"/>
      <c r="E31" s="302"/>
    </row>
    <row r="32" spans="1:16">
      <c r="A32" s="313" t="s">
        <v>599</v>
      </c>
      <c r="B32" s="302"/>
      <c r="C32" s="302"/>
      <c r="D32" s="302"/>
      <c r="E32" s="302"/>
      <c r="K32" s="322"/>
      <c r="L32" s="322"/>
    </row>
    <row r="33" spans="1:15312">
      <c r="A33" s="313" t="s">
        <v>597</v>
      </c>
      <c r="B33" s="302"/>
      <c r="C33" s="302"/>
      <c r="D33" s="302"/>
      <c r="E33" s="302"/>
    </row>
    <row r="34" spans="1:15312">
      <c r="A34" s="313" t="s">
        <v>581</v>
      </c>
      <c r="B34" s="302"/>
      <c r="C34" s="302"/>
      <c r="D34" s="302"/>
      <c r="E34" s="302"/>
      <c r="K34" s="318"/>
      <c r="L34" s="318"/>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row>
    <row r="35" spans="1:15312">
      <c r="A35" s="312" t="s">
        <v>541</v>
      </c>
      <c r="B35" s="6">
        <f>SUM(B28:B34)</f>
        <v>0</v>
      </c>
      <c r="C35" s="6">
        <f>SUM(C28:C34)</f>
        <v>0</v>
      </c>
      <c r="D35" s="6">
        <f>SUM(D28:D34)</f>
        <v>0</v>
      </c>
      <c r="E35" s="6">
        <f>SUM(E28:E34)</f>
        <v>0</v>
      </c>
      <c r="G35" s="320"/>
    </row>
    <row r="36" spans="1:15312">
      <c r="A36" s="317" t="s">
        <v>601</v>
      </c>
      <c r="B36" s="319"/>
      <c r="C36" s="319"/>
      <c r="D36" s="319"/>
      <c r="E36" s="319"/>
      <c r="K36" s="318"/>
      <c r="L36" s="318"/>
    </row>
    <row r="37" spans="1:15312">
      <c r="A37" s="313" t="s">
        <v>600</v>
      </c>
      <c r="B37" s="302"/>
      <c r="C37" s="302"/>
      <c r="D37" s="302"/>
      <c r="E37" s="302"/>
    </row>
    <row r="38" spans="1:15312" s="3" customFormat="1">
      <c r="A38" s="313" t="s">
        <v>599</v>
      </c>
      <c r="B38" s="302"/>
      <c r="C38" s="302"/>
      <c r="D38" s="302"/>
      <c r="E38" s="302"/>
      <c r="G38" s="4"/>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row>
    <row r="39" spans="1:15312" s="3" customFormat="1">
      <c r="A39" s="313" t="s">
        <v>598</v>
      </c>
      <c r="B39" s="302"/>
      <c r="C39" s="302"/>
      <c r="D39" s="302"/>
      <c r="E39" s="302"/>
      <c r="G39" s="4"/>
      <c r="I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row>
    <row r="40" spans="1:15312" s="3" customFormat="1">
      <c r="A40" s="313" t="s">
        <v>597</v>
      </c>
      <c r="B40" s="302"/>
      <c r="C40" s="302"/>
      <c r="D40" s="302"/>
      <c r="E40" s="302"/>
      <c r="G40" s="4"/>
      <c r="I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row>
    <row r="41" spans="1:15312" s="3" customFormat="1">
      <c r="A41" s="313" t="s">
        <v>596</v>
      </c>
      <c r="B41" s="302"/>
      <c r="C41" s="302"/>
      <c r="D41" s="302"/>
      <c r="E41" s="302"/>
      <c r="G41" s="4"/>
      <c r="I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row>
    <row r="42" spans="1:15312" s="3" customFormat="1">
      <c r="A42" s="313" t="s">
        <v>595</v>
      </c>
      <c r="B42" s="302"/>
      <c r="C42" s="302"/>
      <c r="D42" s="302"/>
      <c r="E42" s="302"/>
      <c r="G42" s="4"/>
      <c r="I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row>
    <row r="43" spans="1:15312" s="3" customFormat="1">
      <c r="A43" s="313" t="s">
        <v>594</v>
      </c>
      <c r="B43" s="302"/>
      <c r="C43" s="302"/>
      <c r="D43" s="302"/>
      <c r="E43" s="302"/>
      <c r="G43" s="4"/>
      <c r="I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row>
    <row r="44" spans="1:15312" s="3" customFormat="1">
      <c r="A44" s="313" t="s">
        <v>573</v>
      </c>
      <c r="B44" s="302"/>
      <c r="C44" s="302"/>
      <c r="D44" s="302"/>
      <c r="E44" s="302"/>
      <c r="G44" s="4"/>
      <c r="I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row>
    <row r="45" spans="1:15312" s="3" customFormat="1">
      <c r="A45" s="313" t="s">
        <v>593</v>
      </c>
      <c r="B45" s="302"/>
      <c r="C45" s="302"/>
      <c r="D45" s="302"/>
      <c r="E45" s="302"/>
      <c r="G45" s="4"/>
      <c r="I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row>
    <row r="46" spans="1:15312" s="3" customFormat="1">
      <c r="A46" s="312" t="s">
        <v>541</v>
      </c>
      <c r="B46" s="6">
        <f>SUM(B37:B45)</f>
        <v>0</v>
      </c>
      <c r="C46" s="6">
        <f>SUM(C37:C45)</f>
        <v>0</v>
      </c>
      <c r="D46" s="6">
        <f>SUM(D37:D45)</f>
        <v>0</v>
      </c>
      <c r="E46" s="6">
        <f>SUM(E37:E45)</f>
        <v>0</v>
      </c>
      <c r="G46" s="4"/>
      <c r="I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row>
    <row r="47" spans="1:15312" s="3" customFormat="1">
      <c r="A47" s="312" t="s">
        <v>592</v>
      </c>
      <c r="B47" s="6">
        <f>B35+B46</f>
        <v>0</v>
      </c>
      <c r="C47" s="6">
        <f>C35+C46</f>
        <v>0</v>
      </c>
      <c r="D47" s="6">
        <f>D35+D46</f>
        <v>0</v>
      </c>
      <c r="E47" s="6">
        <f>E35+E46</f>
        <v>0</v>
      </c>
      <c r="G47" s="4"/>
      <c r="I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row>
    <row r="48" spans="1:15312" s="3" customFormat="1">
      <c r="A48" s="317" t="s">
        <v>591</v>
      </c>
      <c r="B48" s="302"/>
      <c r="C48" s="302"/>
      <c r="D48" s="302"/>
      <c r="E48" s="302"/>
      <c r="G48" s="4"/>
      <c r="I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row>
    <row r="49" spans="1:15312" s="3" customFormat="1" ht="16.5" customHeight="1">
      <c r="A49" s="313" t="s">
        <v>567</v>
      </c>
      <c r="B49" s="302">
        <v>330</v>
      </c>
      <c r="C49" s="302">
        <v>330</v>
      </c>
      <c r="D49" s="302">
        <v>330</v>
      </c>
      <c r="E49" s="302">
        <v>330</v>
      </c>
      <c r="G49" s="4"/>
      <c r="I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row>
    <row r="50" spans="1:15312" s="3" customFormat="1">
      <c r="A50" s="313" t="s">
        <v>590</v>
      </c>
      <c r="B50" s="302">
        <v>260</v>
      </c>
      <c r="C50" s="302">
        <v>345</v>
      </c>
      <c r="D50" s="302">
        <v>446</v>
      </c>
      <c r="E50" s="302">
        <v>535</v>
      </c>
      <c r="G50" s="4"/>
      <c r="I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row>
    <row r="51" spans="1:15312" s="3" customFormat="1">
      <c r="A51" s="313" t="s">
        <v>589</v>
      </c>
      <c r="B51" s="302">
        <v>102</v>
      </c>
      <c r="C51" s="302">
        <v>175</v>
      </c>
      <c r="D51" s="302">
        <v>262</v>
      </c>
      <c r="E51" s="302">
        <v>340</v>
      </c>
      <c r="G51" s="4"/>
      <c r="I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row>
    <row r="52" spans="1:15312" s="3" customFormat="1" ht="15.75" customHeight="1">
      <c r="A52" s="313" t="s">
        <v>588</v>
      </c>
      <c r="B52" s="302">
        <v>75</v>
      </c>
      <c r="C52" s="302">
        <v>100</v>
      </c>
      <c r="D52" s="302">
        <v>125</v>
      </c>
      <c r="E52" s="302">
        <v>150</v>
      </c>
      <c r="G52" s="4"/>
      <c r="I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row>
    <row r="53" spans="1:15312" s="3" customFormat="1">
      <c r="A53" s="313" t="s">
        <v>587</v>
      </c>
      <c r="B53" s="302">
        <v>5</v>
      </c>
      <c r="C53" s="302">
        <v>5</v>
      </c>
      <c r="D53" s="302">
        <v>5</v>
      </c>
      <c r="E53" s="302">
        <v>5</v>
      </c>
      <c r="G53" s="4"/>
      <c r="I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row>
    <row r="54" spans="1:15312">
      <c r="A54" s="313" t="s">
        <v>574</v>
      </c>
      <c r="B54" s="302">
        <v>190</v>
      </c>
      <c r="C54" s="302">
        <v>190</v>
      </c>
      <c r="D54" s="302">
        <v>190</v>
      </c>
      <c r="E54" s="302">
        <v>190</v>
      </c>
    </row>
    <row r="55" spans="1:15312">
      <c r="A55" s="313" t="s">
        <v>586</v>
      </c>
      <c r="B55" s="302">
        <v>150</v>
      </c>
      <c r="C55" s="302">
        <v>275</v>
      </c>
      <c r="D55" s="302">
        <v>385</v>
      </c>
      <c r="E55" s="302">
        <v>510</v>
      </c>
    </row>
    <row r="56" spans="1:15312">
      <c r="A56" s="313" t="s">
        <v>585</v>
      </c>
      <c r="B56" s="302">
        <v>20</v>
      </c>
      <c r="C56" s="302">
        <v>50</v>
      </c>
      <c r="D56" s="302">
        <v>70</v>
      </c>
      <c r="E56" s="302">
        <v>90</v>
      </c>
    </row>
    <row r="57" spans="1:15312">
      <c r="A57" s="313" t="s">
        <v>584</v>
      </c>
      <c r="B57" s="302">
        <v>15</v>
      </c>
      <c r="C57" s="302">
        <v>20</v>
      </c>
      <c r="D57" s="302">
        <v>25</v>
      </c>
      <c r="E57" s="302">
        <v>30</v>
      </c>
    </row>
    <row r="58" spans="1:15312">
      <c r="A58" s="313" t="s">
        <v>573</v>
      </c>
      <c r="B58" s="302">
        <v>15</v>
      </c>
      <c r="C58" s="302">
        <v>15</v>
      </c>
      <c r="D58" s="302">
        <v>15</v>
      </c>
      <c r="E58" s="302">
        <v>15</v>
      </c>
    </row>
    <row r="59" spans="1:15312">
      <c r="A59" s="313" t="s">
        <v>583</v>
      </c>
      <c r="B59" s="302">
        <v>30</v>
      </c>
      <c r="C59" s="302">
        <v>40</v>
      </c>
      <c r="D59" s="302">
        <v>50</v>
      </c>
      <c r="E59" s="302">
        <v>60</v>
      </c>
    </row>
    <row r="60" spans="1:15312">
      <c r="A60" s="313" t="s">
        <v>582</v>
      </c>
      <c r="B60" s="302">
        <v>20</v>
      </c>
      <c r="C60" s="302">
        <v>30</v>
      </c>
      <c r="D60" s="302">
        <v>35</v>
      </c>
      <c r="E60" s="302">
        <v>45</v>
      </c>
    </row>
    <row r="61" spans="1:15312">
      <c r="A61" s="313" t="s">
        <v>581</v>
      </c>
      <c r="B61" s="302">
        <v>15</v>
      </c>
      <c r="C61" s="302">
        <v>20</v>
      </c>
      <c r="D61" s="302">
        <v>25</v>
      </c>
      <c r="E61" s="302">
        <v>30</v>
      </c>
    </row>
    <row r="62" spans="1:15312">
      <c r="A62" s="313" t="s">
        <v>580</v>
      </c>
      <c r="B62" s="302">
        <v>3</v>
      </c>
      <c r="C62" s="302">
        <v>5</v>
      </c>
      <c r="D62" s="302">
        <v>7</v>
      </c>
      <c r="E62" s="302">
        <v>10</v>
      </c>
    </row>
    <row r="63" spans="1:15312" ht="16">
      <c r="A63" s="316" t="s">
        <v>579</v>
      </c>
      <c r="B63" s="302">
        <v>15</v>
      </c>
      <c r="C63" s="302">
        <v>25</v>
      </c>
      <c r="D63" s="302">
        <v>35</v>
      </c>
      <c r="E63" s="302">
        <v>45</v>
      </c>
    </row>
    <row r="64" spans="1:15312" ht="16">
      <c r="A64" s="316" t="s">
        <v>578</v>
      </c>
      <c r="B64" s="302">
        <v>25</v>
      </c>
      <c r="C64" s="302">
        <v>30</v>
      </c>
      <c r="D64" s="302">
        <v>35</v>
      </c>
      <c r="E64" s="302">
        <v>40</v>
      </c>
    </row>
    <row r="65" spans="1:12902" ht="16">
      <c r="A65" s="316" t="s">
        <v>577</v>
      </c>
      <c r="B65" s="302">
        <v>20</v>
      </c>
      <c r="C65" s="302">
        <v>30</v>
      </c>
      <c r="D65" s="302">
        <v>40</v>
      </c>
      <c r="E65" s="302">
        <v>50</v>
      </c>
    </row>
    <row r="66" spans="1:12902" ht="16">
      <c r="A66" s="316" t="s">
        <v>576</v>
      </c>
      <c r="B66" s="302">
        <v>10</v>
      </c>
      <c r="C66" s="302">
        <v>15</v>
      </c>
      <c r="D66" s="302">
        <v>20</v>
      </c>
      <c r="E66" s="302">
        <v>25</v>
      </c>
    </row>
    <row r="67" spans="1:12902" s="2" customFormat="1" ht="16">
      <c r="A67" s="315" t="s">
        <v>541</v>
      </c>
      <c r="B67" s="6">
        <f>SUM(B49:B66)</f>
        <v>1300</v>
      </c>
      <c r="C67" s="6">
        <f>SUM(C49:C66)</f>
        <v>1700</v>
      </c>
      <c r="D67" s="6">
        <f>SUM(D49:D66)</f>
        <v>2100</v>
      </c>
      <c r="E67" s="6">
        <f>SUM(E49:E66)</f>
        <v>2500</v>
      </c>
      <c r="H67" s="299"/>
      <c r="J67" s="299"/>
    </row>
    <row r="68" spans="1:12902">
      <c r="A68" s="314" t="s">
        <v>575</v>
      </c>
      <c r="B68" s="302"/>
      <c r="C68" s="302"/>
      <c r="D68" s="302"/>
      <c r="E68" s="302"/>
    </row>
    <row r="69" spans="1:12902">
      <c r="A69" s="313" t="s">
        <v>574</v>
      </c>
      <c r="B69" s="302">
        <v>6</v>
      </c>
      <c r="C69" s="302">
        <v>6</v>
      </c>
      <c r="D69" s="302">
        <v>6</v>
      </c>
      <c r="E69" s="302">
        <v>6</v>
      </c>
    </row>
    <row r="70" spans="1:12902">
      <c r="A70" s="313" t="s">
        <v>573</v>
      </c>
      <c r="B70" s="302">
        <v>2</v>
      </c>
      <c r="C70" s="302">
        <v>2</v>
      </c>
      <c r="D70" s="302">
        <v>2</v>
      </c>
      <c r="E70" s="302">
        <v>2</v>
      </c>
    </row>
    <row r="71" spans="1:12902">
      <c r="A71" s="313" t="s">
        <v>567</v>
      </c>
      <c r="B71" s="302">
        <v>2</v>
      </c>
      <c r="C71" s="302">
        <v>2</v>
      </c>
      <c r="D71" s="302">
        <v>2</v>
      </c>
      <c r="E71" s="302">
        <v>2</v>
      </c>
    </row>
    <row r="72" spans="1:12902">
      <c r="A72" s="312" t="s">
        <v>541</v>
      </c>
      <c r="B72" s="6">
        <f>SUM(B69:B71)</f>
        <v>10</v>
      </c>
      <c r="C72" s="6">
        <f>SUM(C69:C71)</f>
        <v>10</v>
      </c>
      <c r="D72" s="6">
        <f>SUM(D69:D71)</f>
        <v>10</v>
      </c>
      <c r="E72" s="6">
        <f>SUM(E69:E71)</f>
        <v>10</v>
      </c>
    </row>
    <row r="73" spans="1:12902" s="2" customFormat="1">
      <c r="A73" s="311" t="s">
        <v>572</v>
      </c>
      <c r="B73" s="6">
        <f>B67+B72</f>
        <v>1310</v>
      </c>
      <c r="C73" s="6">
        <f>C67+C72</f>
        <v>1710</v>
      </c>
      <c r="D73" s="6">
        <f>D67+D72</f>
        <v>2110</v>
      </c>
      <c r="E73" s="6">
        <f>E67+E72</f>
        <v>2510</v>
      </c>
      <c r="H73" s="299"/>
      <c r="J73" s="299"/>
    </row>
    <row r="74" spans="1:12902" s="2" customFormat="1">
      <c r="A74" s="311" t="s">
        <v>23</v>
      </c>
      <c r="B74" s="6">
        <f>B47+B73</f>
        <v>1310</v>
      </c>
      <c r="C74" s="6">
        <f>C47+C73</f>
        <v>1710</v>
      </c>
      <c r="D74" s="6">
        <f>D47+D73</f>
        <v>2110</v>
      </c>
      <c r="E74" s="6">
        <f>E47+E73</f>
        <v>2510</v>
      </c>
      <c r="H74" s="299"/>
      <c r="J74" s="299"/>
    </row>
    <row r="75" spans="1:12902">
      <c r="A75" s="305" t="s">
        <v>571</v>
      </c>
      <c r="B75" s="310"/>
      <c r="C75" s="310"/>
      <c r="D75" s="310"/>
      <c r="E75" s="310"/>
    </row>
    <row r="76" spans="1:12902">
      <c r="A76" s="303" t="s">
        <v>570</v>
      </c>
      <c r="B76" s="302"/>
      <c r="C76" s="302"/>
      <c r="D76" s="302"/>
      <c r="E76" s="302"/>
    </row>
    <row r="77" spans="1:12902">
      <c r="A77" s="303" t="s">
        <v>569</v>
      </c>
      <c r="B77" s="302"/>
      <c r="C77" s="302"/>
      <c r="D77" s="302"/>
      <c r="E77" s="30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row>
    <row r="78" spans="1:12902">
      <c r="A78" s="305" t="s">
        <v>568</v>
      </c>
      <c r="B78" s="302"/>
      <c r="C78" s="302"/>
      <c r="D78" s="302"/>
      <c r="E78" s="302"/>
    </row>
    <row r="79" spans="1:12902">
      <c r="A79" s="303" t="s">
        <v>567</v>
      </c>
      <c r="B79" s="302"/>
      <c r="C79" s="302"/>
      <c r="D79" s="302"/>
      <c r="E79" s="302"/>
      <c r="K79" s="309"/>
      <c r="L79" s="309"/>
    </row>
    <row r="82" spans="1:14">
      <c r="A82" s="2" t="s">
        <v>566</v>
      </c>
      <c r="B82" s="299"/>
      <c r="C82" s="2"/>
      <c r="D82" s="2"/>
      <c r="E82" s="2"/>
      <c r="F82" s="299"/>
      <c r="G82" s="2"/>
      <c r="H82" s="299"/>
      <c r="I82" s="2"/>
      <c r="J82" s="299"/>
    </row>
    <row r="83" spans="1:14">
      <c r="K83" s="309"/>
      <c r="L83" s="309"/>
      <c r="M83" s="309"/>
    </row>
    <row r="84" spans="1:14">
      <c r="A84" s="305" t="s">
        <v>564</v>
      </c>
      <c r="B84" s="6">
        <v>2019</v>
      </c>
      <c r="C84" s="6">
        <v>2020</v>
      </c>
      <c r="D84" s="6">
        <v>2021</v>
      </c>
      <c r="E84" s="6">
        <v>2022</v>
      </c>
      <c r="K84" s="309"/>
      <c r="L84" s="309"/>
      <c r="M84" s="309"/>
    </row>
    <row r="85" spans="1:14">
      <c r="A85" s="303" t="s">
        <v>561</v>
      </c>
      <c r="B85" s="302">
        <f>B28+B29+B30+B39+B49+B50+B51+B52+B53+B71+B79</f>
        <v>774</v>
      </c>
      <c r="C85" s="302">
        <f>C28+C29+C30+C39+C49+C50+C51+C52+C53+C71+C79</f>
        <v>957</v>
      </c>
      <c r="D85" s="302">
        <f>D28+D29+D30+D39+D49+D50+D51+D52+D53+D71+D79</f>
        <v>1170</v>
      </c>
      <c r="E85" s="302">
        <f>E28+E29+E30+E39+E49+E50+E51+E52+E53+E71+E79</f>
        <v>1362</v>
      </c>
      <c r="K85" s="309"/>
      <c r="L85" s="309"/>
      <c r="M85" s="309"/>
    </row>
    <row r="86" spans="1:14">
      <c r="A86" s="303" t="s">
        <v>560</v>
      </c>
      <c r="B86" s="302">
        <f>B31+B32+B37+B38+B54+B55+B56+B57+B69</f>
        <v>381</v>
      </c>
      <c r="C86" s="302">
        <f>C31+C32+C37+C38+C54+C55+C56+C57+C69</f>
        <v>541</v>
      </c>
      <c r="D86" s="302">
        <f>D31+D32+D37+D38+D54+D55+D56+D57+D69</f>
        <v>676</v>
      </c>
      <c r="E86" s="302">
        <f>E31+E32+E37+E38+E54+E55+E56+E57+E69</f>
        <v>826</v>
      </c>
      <c r="K86" s="309"/>
      <c r="L86" s="309"/>
      <c r="M86" s="309"/>
    </row>
    <row r="87" spans="1:14">
      <c r="A87" s="303" t="s">
        <v>559</v>
      </c>
      <c r="B87" s="302">
        <f>B33+B34+B40+B41+B44+B58+B59+B60+B61+B70</f>
        <v>82</v>
      </c>
      <c r="C87" s="302">
        <f>C33+C34+C40+C41+C44+C58+C59+C60+C61+C70</f>
        <v>107</v>
      </c>
      <c r="D87" s="302">
        <f>D33+D34+D40+D41+D44+D58+D59+D60+D61+D70</f>
        <v>127</v>
      </c>
      <c r="E87" s="302">
        <f>E33+E34+E40+E41+E44+E58+E59+E60+E61+E70</f>
        <v>152</v>
      </c>
      <c r="K87" s="309"/>
      <c r="L87" s="309"/>
      <c r="M87" s="309"/>
    </row>
    <row r="88" spans="1:14">
      <c r="A88" s="303" t="s">
        <v>558</v>
      </c>
      <c r="B88" s="302">
        <f>B30+B34+B52+B57+B61+B62+B63+B64+B65</f>
        <v>168</v>
      </c>
      <c r="C88" s="302">
        <f>C30+C34+C52+C57+C61+C62+C63+C64+C65</f>
        <v>230</v>
      </c>
      <c r="D88" s="302">
        <f>D30+D34+D52+D57+D61+D62+D63+D64+D65</f>
        <v>292</v>
      </c>
      <c r="E88" s="302">
        <f>E30+E34+E52+E57+E61+E62+E63+E64+E65</f>
        <v>355</v>
      </c>
      <c r="K88" s="309"/>
      <c r="L88" s="309"/>
      <c r="M88" s="309"/>
    </row>
    <row r="89" spans="1:14">
      <c r="A89" s="303" t="s">
        <v>557</v>
      </c>
      <c r="B89" s="302">
        <v>0</v>
      </c>
      <c r="C89" s="302">
        <v>0</v>
      </c>
      <c r="D89" s="302">
        <v>0</v>
      </c>
      <c r="E89" s="302">
        <v>0</v>
      </c>
      <c r="K89" s="309"/>
      <c r="L89" s="309"/>
      <c r="M89" s="309"/>
    </row>
    <row r="90" spans="1:14">
      <c r="A90" s="303" t="s">
        <v>556</v>
      </c>
      <c r="B90" s="302">
        <v>0</v>
      </c>
      <c r="C90" s="302">
        <v>0</v>
      </c>
      <c r="D90" s="302">
        <v>0</v>
      </c>
      <c r="E90" s="302">
        <v>0</v>
      </c>
      <c r="K90" s="306"/>
      <c r="L90" s="306"/>
      <c r="M90" s="306"/>
      <c r="N90" s="306"/>
    </row>
    <row r="91" spans="1:14">
      <c r="A91" s="303" t="s">
        <v>555</v>
      </c>
      <c r="B91" s="302">
        <f>B29+B32+B38+B41</f>
        <v>0</v>
      </c>
      <c r="C91" s="302">
        <f>C29+C32+C38+C41</f>
        <v>0</v>
      </c>
      <c r="D91" s="302">
        <f>D29+D32+D38+D41</f>
        <v>0</v>
      </c>
      <c r="E91" s="302">
        <f>E29+E32+E38+E41</f>
        <v>0</v>
      </c>
      <c r="K91" s="309"/>
      <c r="L91" s="309"/>
      <c r="M91" s="309"/>
    </row>
    <row r="92" spans="1:14">
      <c r="A92" s="303" t="s">
        <v>554</v>
      </c>
      <c r="B92" s="302">
        <f>B53+B62</f>
        <v>8</v>
      </c>
      <c r="C92" s="302">
        <f>C53+C62</f>
        <v>10</v>
      </c>
      <c r="D92" s="302">
        <f>D53+D62</f>
        <v>12</v>
      </c>
      <c r="E92" s="302">
        <f>E53+E62</f>
        <v>15</v>
      </c>
    </row>
    <row r="93" spans="1:14">
      <c r="A93" s="303" t="s">
        <v>553</v>
      </c>
      <c r="B93" s="302">
        <f>B44+B49+B54+B58+B64+B69+B70+B71+B79</f>
        <v>570</v>
      </c>
      <c r="C93" s="302">
        <f>C44+C49+C54+C58+C64+C69+C70+C71+C79</f>
        <v>575</v>
      </c>
      <c r="D93" s="302">
        <f>D44+D49+D54+D58+D64+D69+D70+D71+D79</f>
        <v>580</v>
      </c>
      <c r="E93" s="302">
        <f>E44+E49+E54+E58+E64+E69+E70+E71+E79</f>
        <v>585</v>
      </c>
    </row>
    <row r="94" spans="1:14">
      <c r="A94" s="303" t="s">
        <v>552</v>
      </c>
      <c r="B94" s="302">
        <f>B50+B55+B59+B63</f>
        <v>455</v>
      </c>
      <c r="C94" s="302">
        <f>C50+C55+C59+C63</f>
        <v>685</v>
      </c>
      <c r="D94" s="302">
        <f>D50+D55+D59+D63</f>
        <v>916</v>
      </c>
      <c r="E94" s="302">
        <f>E50+E55+E59+E63</f>
        <v>1150</v>
      </c>
    </row>
    <row r="95" spans="1:14">
      <c r="A95" s="303" t="s">
        <v>551</v>
      </c>
      <c r="B95" s="302">
        <f>B51+B56+B60+B65+B66-35</f>
        <v>137</v>
      </c>
      <c r="C95" s="302">
        <f>C51+C56+C60+C65+C66-60</f>
        <v>240</v>
      </c>
      <c r="D95" s="302">
        <f>D51+D56+D60+D65+D66-85</f>
        <v>342</v>
      </c>
      <c r="E95" s="302">
        <f>E51+E56+E60+E65+E66-110</f>
        <v>440</v>
      </c>
    </row>
    <row r="96" spans="1:14">
      <c r="A96" s="303" t="s">
        <v>550</v>
      </c>
      <c r="B96" s="302">
        <v>35</v>
      </c>
      <c r="C96" s="302">
        <v>60</v>
      </c>
      <c r="D96" s="302">
        <v>85</v>
      </c>
      <c r="E96" s="302">
        <v>110</v>
      </c>
    </row>
    <row r="97" spans="1:10">
      <c r="A97" s="303" t="s">
        <v>549</v>
      </c>
      <c r="B97" s="302">
        <f>B95+B96</f>
        <v>172</v>
      </c>
      <c r="C97" s="302">
        <f>C95+C96</f>
        <v>300</v>
      </c>
      <c r="D97" s="302">
        <f>D95+D96</f>
        <v>427</v>
      </c>
      <c r="E97" s="302">
        <f>E95+E96</f>
        <v>550</v>
      </c>
    </row>
    <row r="98" spans="1:10">
      <c r="A98" s="303" t="s">
        <v>548</v>
      </c>
      <c r="B98" s="302">
        <f>B66</f>
        <v>10</v>
      </c>
      <c r="C98" s="302">
        <f>C66</f>
        <v>15</v>
      </c>
      <c r="D98" s="302">
        <f>D66</f>
        <v>20</v>
      </c>
      <c r="E98" s="302">
        <f>E66</f>
        <v>25</v>
      </c>
    </row>
    <row r="99" spans="1:10">
      <c r="A99" s="303" t="s">
        <v>546</v>
      </c>
      <c r="B99" s="302">
        <f>B42+B45</f>
        <v>0</v>
      </c>
      <c r="C99" s="302">
        <f>C42+C45</f>
        <v>0</v>
      </c>
      <c r="D99" s="302">
        <f>D42+D45</f>
        <v>0</v>
      </c>
      <c r="E99" s="302">
        <f>E42+E45</f>
        <v>0</v>
      </c>
    </row>
    <row r="100" spans="1:10">
      <c r="A100" s="303" t="s">
        <v>545</v>
      </c>
      <c r="B100" s="302">
        <f>B43</f>
        <v>0</v>
      </c>
      <c r="C100" s="302">
        <f>C43</f>
        <v>0</v>
      </c>
      <c r="D100" s="302">
        <f>D43</f>
        <v>0</v>
      </c>
      <c r="E100" s="302">
        <f>E43</f>
        <v>0</v>
      </c>
    </row>
    <row r="101" spans="1:10">
      <c r="A101" s="303" t="s">
        <v>544</v>
      </c>
      <c r="B101" s="302">
        <f>B42+B43+B45</f>
        <v>0</v>
      </c>
      <c r="C101" s="302">
        <f>C42+C43+C45</f>
        <v>0</v>
      </c>
      <c r="D101" s="302">
        <f>D42+D43+D45</f>
        <v>0</v>
      </c>
      <c r="E101" s="302">
        <f>E42+E43+E45</f>
        <v>0</v>
      </c>
      <c r="H101" s="306"/>
    </row>
    <row r="102" spans="1:10">
      <c r="A102" s="303" t="s">
        <v>543</v>
      </c>
      <c r="B102" s="302">
        <f>B42</f>
        <v>0</v>
      </c>
      <c r="C102" s="302">
        <f>C42</f>
        <v>0</v>
      </c>
      <c r="D102" s="302">
        <f>D42</f>
        <v>0</v>
      </c>
      <c r="E102" s="302">
        <f>E42</f>
        <v>0</v>
      </c>
    </row>
    <row r="103" spans="1:10">
      <c r="A103" s="303" t="s">
        <v>542</v>
      </c>
      <c r="B103" s="302">
        <f>B43+B45</f>
        <v>0</v>
      </c>
      <c r="C103" s="302">
        <f>C43+C45</f>
        <v>0</v>
      </c>
      <c r="D103" s="302">
        <f>D43+D45</f>
        <v>0</v>
      </c>
      <c r="E103" s="302">
        <f>E43+E45</f>
        <v>0</v>
      </c>
    </row>
    <row r="106" spans="1:10">
      <c r="A106" s="2" t="s">
        <v>565</v>
      </c>
      <c r="B106" s="299"/>
      <c r="C106" s="2"/>
      <c r="D106" s="2"/>
      <c r="E106" s="2"/>
      <c r="F106" s="299"/>
    </row>
    <row r="107" spans="1:10">
      <c r="A107" s="303"/>
      <c r="B107" s="302"/>
      <c r="C107" s="947">
        <v>2019</v>
      </c>
      <c r="D107" s="947"/>
      <c r="E107" s="947">
        <v>2020</v>
      </c>
      <c r="F107" s="947"/>
      <c r="G107" s="947">
        <v>2021</v>
      </c>
      <c r="H107" s="947"/>
      <c r="I107" s="947">
        <v>2022</v>
      </c>
      <c r="J107" s="947"/>
    </row>
    <row r="108" spans="1:10">
      <c r="A108" s="305" t="s">
        <v>564</v>
      </c>
      <c r="B108" s="6" t="s">
        <v>563</v>
      </c>
      <c r="C108" s="6" t="s">
        <v>3</v>
      </c>
      <c r="D108" s="6" t="s">
        <v>562</v>
      </c>
      <c r="E108" s="6" t="s">
        <v>3</v>
      </c>
      <c r="F108" s="6" t="s">
        <v>562</v>
      </c>
      <c r="G108" s="6" t="s">
        <v>3</v>
      </c>
      <c r="H108" s="6" t="s">
        <v>562</v>
      </c>
      <c r="I108" s="6" t="s">
        <v>3</v>
      </c>
      <c r="J108" s="6" t="s">
        <v>562</v>
      </c>
    </row>
    <row r="109" spans="1:10">
      <c r="A109" s="303" t="s">
        <v>561</v>
      </c>
      <c r="B109" s="302">
        <v>4.75</v>
      </c>
      <c r="C109" s="57">
        <f t="shared" ref="C109:C120" si="0">B85*12</f>
        <v>9288</v>
      </c>
      <c r="D109" s="57">
        <f>B109*C109</f>
        <v>44118</v>
      </c>
      <c r="E109" s="57">
        <f t="shared" ref="E109:E120" si="1">C85*12</f>
        <v>11484</v>
      </c>
      <c r="F109" s="57">
        <f>B109*E109</f>
        <v>54549</v>
      </c>
      <c r="G109" s="57">
        <f t="shared" ref="G109:G120" si="2">D85*12</f>
        <v>14040</v>
      </c>
      <c r="H109" s="57">
        <f>B109*G109</f>
        <v>66690</v>
      </c>
      <c r="I109" s="57">
        <f t="shared" ref="I109:I120" si="3">E85*12</f>
        <v>16344</v>
      </c>
      <c r="J109" s="57">
        <f>B109*I109</f>
        <v>77634</v>
      </c>
    </row>
    <row r="110" spans="1:10">
      <c r="A110" s="303" t="s">
        <v>560</v>
      </c>
      <c r="B110" s="302">
        <v>5.0999999999999996</v>
      </c>
      <c r="C110" s="57">
        <f t="shared" si="0"/>
        <v>4572</v>
      </c>
      <c r="D110" s="57">
        <f t="shared" ref="D110:D127" si="4">B110*C110</f>
        <v>23317.199999999997</v>
      </c>
      <c r="E110" s="57">
        <f t="shared" si="1"/>
        <v>6492</v>
      </c>
      <c r="F110" s="57">
        <f t="shared" ref="F110:F127" si="5">B110*E110</f>
        <v>33109.199999999997</v>
      </c>
      <c r="G110" s="57">
        <f t="shared" si="2"/>
        <v>8112</v>
      </c>
      <c r="H110" s="57">
        <f t="shared" ref="H110:H127" si="6">B110*G110</f>
        <v>41371.199999999997</v>
      </c>
      <c r="I110" s="57">
        <f t="shared" si="3"/>
        <v>9912</v>
      </c>
      <c r="J110" s="57">
        <f t="shared" ref="J110:J127" si="7">B110*I110</f>
        <v>50551.199999999997</v>
      </c>
    </row>
    <row r="111" spans="1:10">
      <c r="A111" s="303" t="s">
        <v>559</v>
      </c>
      <c r="B111" s="302">
        <v>11.49</v>
      </c>
      <c r="C111" s="57">
        <f t="shared" si="0"/>
        <v>984</v>
      </c>
      <c r="D111" s="57">
        <f t="shared" si="4"/>
        <v>11306.16</v>
      </c>
      <c r="E111" s="57">
        <f t="shared" si="1"/>
        <v>1284</v>
      </c>
      <c r="F111" s="57">
        <f t="shared" si="5"/>
        <v>14753.16</v>
      </c>
      <c r="G111" s="57">
        <f t="shared" si="2"/>
        <v>1524</v>
      </c>
      <c r="H111" s="57">
        <f t="shared" si="6"/>
        <v>17510.760000000002</v>
      </c>
      <c r="I111" s="57">
        <f t="shared" si="3"/>
        <v>1824</v>
      </c>
      <c r="J111" s="57">
        <f t="shared" si="7"/>
        <v>20957.760000000002</v>
      </c>
    </row>
    <row r="112" spans="1:10">
      <c r="A112" s="303" t="s">
        <v>558</v>
      </c>
      <c r="B112" s="302">
        <v>3.67</v>
      </c>
      <c r="C112" s="57">
        <f t="shared" si="0"/>
        <v>2016</v>
      </c>
      <c r="D112" s="57">
        <f t="shared" si="4"/>
        <v>7398.72</v>
      </c>
      <c r="E112" s="57">
        <f t="shared" si="1"/>
        <v>2760</v>
      </c>
      <c r="F112" s="57">
        <f t="shared" si="5"/>
        <v>10129.199999999999</v>
      </c>
      <c r="G112" s="57">
        <f t="shared" si="2"/>
        <v>3504</v>
      </c>
      <c r="H112" s="57">
        <f t="shared" si="6"/>
        <v>12859.68</v>
      </c>
      <c r="I112" s="57">
        <f t="shared" si="3"/>
        <v>4260</v>
      </c>
      <c r="J112" s="57">
        <f t="shared" si="7"/>
        <v>15634.199999999999</v>
      </c>
    </row>
    <row r="113" spans="1:11">
      <c r="A113" s="303" t="s">
        <v>557</v>
      </c>
      <c r="B113" s="302">
        <v>2.7</v>
      </c>
      <c r="C113" s="57">
        <f t="shared" si="0"/>
        <v>0</v>
      </c>
      <c r="D113" s="57">
        <f t="shared" si="4"/>
        <v>0</v>
      </c>
      <c r="E113" s="57">
        <f t="shared" si="1"/>
        <v>0</v>
      </c>
      <c r="F113" s="57">
        <f t="shared" si="5"/>
        <v>0</v>
      </c>
      <c r="G113" s="57">
        <f t="shared" si="2"/>
        <v>0</v>
      </c>
      <c r="H113" s="57">
        <f t="shared" si="6"/>
        <v>0</v>
      </c>
      <c r="I113" s="57">
        <f t="shared" si="3"/>
        <v>0</v>
      </c>
      <c r="J113" s="57">
        <f t="shared" si="7"/>
        <v>0</v>
      </c>
    </row>
    <row r="114" spans="1:11">
      <c r="A114" s="303" t="s">
        <v>556</v>
      </c>
      <c r="B114" s="302">
        <v>9.3000000000000007</v>
      </c>
      <c r="C114" s="57">
        <f t="shared" si="0"/>
        <v>0</v>
      </c>
      <c r="D114" s="57">
        <f t="shared" si="4"/>
        <v>0</v>
      </c>
      <c r="E114" s="57">
        <f t="shared" si="1"/>
        <v>0</v>
      </c>
      <c r="F114" s="57">
        <f t="shared" si="5"/>
        <v>0</v>
      </c>
      <c r="G114" s="57">
        <f t="shared" si="2"/>
        <v>0</v>
      </c>
      <c r="H114" s="57">
        <f t="shared" si="6"/>
        <v>0</v>
      </c>
      <c r="I114" s="57">
        <f t="shared" si="3"/>
        <v>0</v>
      </c>
      <c r="J114" s="57">
        <f t="shared" si="7"/>
        <v>0</v>
      </c>
    </row>
    <row r="115" spans="1:11">
      <c r="A115" s="303" t="s">
        <v>555</v>
      </c>
      <c r="B115" s="302">
        <v>1.78</v>
      </c>
      <c r="C115" s="57">
        <f t="shared" si="0"/>
        <v>0</v>
      </c>
      <c r="D115" s="57">
        <f t="shared" si="4"/>
        <v>0</v>
      </c>
      <c r="E115" s="57">
        <f t="shared" si="1"/>
        <v>0</v>
      </c>
      <c r="F115" s="57">
        <f t="shared" si="5"/>
        <v>0</v>
      </c>
      <c r="G115" s="57">
        <f t="shared" si="2"/>
        <v>0</v>
      </c>
      <c r="H115" s="57">
        <f t="shared" si="6"/>
        <v>0</v>
      </c>
      <c r="I115" s="57">
        <f t="shared" si="3"/>
        <v>0</v>
      </c>
      <c r="J115" s="57">
        <f t="shared" si="7"/>
        <v>0</v>
      </c>
    </row>
    <row r="116" spans="1:11">
      <c r="A116" s="303" t="s">
        <v>554</v>
      </c>
      <c r="B116" s="302">
        <v>300</v>
      </c>
      <c r="C116" s="57">
        <f t="shared" si="0"/>
        <v>96</v>
      </c>
      <c r="D116" s="57">
        <f t="shared" si="4"/>
        <v>28800</v>
      </c>
      <c r="E116" s="57">
        <f t="shared" si="1"/>
        <v>120</v>
      </c>
      <c r="F116" s="57">
        <f t="shared" si="5"/>
        <v>36000</v>
      </c>
      <c r="G116" s="57">
        <f t="shared" si="2"/>
        <v>144</v>
      </c>
      <c r="H116" s="57">
        <f t="shared" si="6"/>
        <v>43200</v>
      </c>
      <c r="I116" s="57">
        <f t="shared" si="3"/>
        <v>180</v>
      </c>
      <c r="J116" s="57">
        <f t="shared" si="7"/>
        <v>54000</v>
      </c>
    </row>
    <row r="117" spans="1:11">
      <c r="A117" s="303" t="s">
        <v>553</v>
      </c>
      <c r="B117" s="302">
        <v>60.8</v>
      </c>
      <c r="C117" s="57">
        <f t="shared" si="0"/>
        <v>6840</v>
      </c>
      <c r="D117" s="57">
        <f t="shared" si="4"/>
        <v>415872</v>
      </c>
      <c r="E117" s="57">
        <f t="shared" si="1"/>
        <v>6900</v>
      </c>
      <c r="F117" s="57">
        <f t="shared" si="5"/>
        <v>419520</v>
      </c>
      <c r="G117" s="57">
        <f t="shared" si="2"/>
        <v>6960</v>
      </c>
      <c r="H117" s="57">
        <f t="shared" si="6"/>
        <v>423168</v>
      </c>
      <c r="I117" s="57">
        <f t="shared" si="3"/>
        <v>7020</v>
      </c>
      <c r="J117" s="57">
        <f t="shared" si="7"/>
        <v>426816</v>
      </c>
    </row>
    <row r="118" spans="1:11">
      <c r="A118" s="303" t="s">
        <v>552</v>
      </c>
      <c r="B118" s="302">
        <v>14.5</v>
      </c>
      <c r="C118" s="57">
        <f t="shared" si="0"/>
        <v>5460</v>
      </c>
      <c r="D118" s="57">
        <f t="shared" si="4"/>
        <v>79170</v>
      </c>
      <c r="E118" s="57">
        <f t="shared" si="1"/>
        <v>8220</v>
      </c>
      <c r="F118" s="57">
        <f t="shared" si="5"/>
        <v>119190</v>
      </c>
      <c r="G118" s="57">
        <f t="shared" si="2"/>
        <v>10992</v>
      </c>
      <c r="H118" s="57">
        <f t="shared" si="6"/>
        <v>159384</v>
      </c>
      <c r="I118" s="57">
        <f t="shared" si="3"/>
        <v>13800</v>
      </c>
      <c r="J118" s="57">
        <f t="shared" si="7"/>
        <v>200100</v>
      </c>
    </row>
    <row r="119" spans="1:11">
      <c r="A119" s="303" t="s">
        <v>551</v>
      </c>
      <c r="B119" s="302">
        <v>60</v>
      </c>
      <c r="C119" s="57">
        <f t="shared" si="0"/>
        <v>1644</v>
      </c>
      <c r="D119" s="57">
        <f t="shared" si="4"/>
        <v>98640</v>
      </c>
      <c r="E119" s="57">
        <f t="shared" si="1"/>
        <v>2880</v>
      </c>
      <c r="F119" s="57">
        <f t="shared" si="5"/>
        <v>172800</v>
      </c>
      <c r="G119" s="57">
        <f t="shared" si="2"/>
        <v>4104</v>
      </c>
      <c r="H119" s="57">
        <f t="shared" si="6"/>
        <v>246240</v>
      </c>
      <c r="I119" s="57">
        <f t="shared" si="3"/>
        <v>5280</v>
      </c>
      <c r="J119" s="57">
        <f t="shared" si="7"/>
        <v>316800</v>
      </c>
    </row>
    <row r="120" spans="1:11">
      <c r="A120" s="303" t="s">
        <v>550</v>
      </c>
      <c r="B120" s="302">
        <v>60</v>
      </c>
      <c r="C120" s="57">
        <f t="shared" si="0"/>
        <v>420</v>
      </c>
      <c r="D120" s="57">
        <f t="shared" si="4"/>
        <v>25200</v>
      </c>
      <c r="E120" s="57">
        <f t="shared" si="1"/>
        <v>720</v>
      </c>
      <c r="F120" s="57">
        <f t="shared" si="5"/>
        <v>43200</v>
      </c>
      <c r="G120" s="57">
        <f t="shared" si="2"/>
        <v>1020</v>
      </c>
      <c r="H120" s="57">
        <f t="shared" si="6"/>
        <v>61200</v>
      </c>
      <c r="I120" s="57">
        <f t="shared" si="3"/>
        <v>1320</v>
      </c>
      <c r="J120" s="57">
        <f t="shared" si="7"/>
        <v>79200</v>
      </c>
      <c r="K120" s="4" t="s">
        <v>547</v>
      </c>
    </row>
    <row r="121" spans="1:11">
      <c r="A121" s="303" t="s">
        <v>549</v>
      </c>
      <c r="B121" s="302">
        <v>32.86</v>
      </c>
      <c r="C121" s="57">
        <f>C119*2+C120</f>
        <v>3708</v>
      </c>
      <c r="D121" s="57">
        <f t="shared" si="4"/>
        <v>121844.88</v>
      </c>
      <c r="E121" s="57">
        <f>(C95*2+C96*1)*12</f>
        <v>6480</v>
      </c>
      <c r="F121" s="57">
        <f t="shared" si="5"/>
        <v>212932.8</v>
      </c>
      <c r="G121" s="57">
        <f>(D95*2+D96*1)*12</f>
        <v>9228</v>
      </c>
      <c r="H121" s="57">
        <f t="shared" si="6"/>
        <v>303232.08</v>
      </c>
      <c r="I121" s="57">
        <f>(E95*2+E96*1)*12</f>
        <v>11880</v>
      </c>
      <c r="J121" s="57">
        <f t="shared" si="7"/>
        <v>390376.8</v>
      </c>
    </row>
    <row r="122" spans="1:11">
      <c r="A122" s="303" t="s">
        <v>548</v>
      </c>
      <c r="B122" s="302">
        <v>55</v>
      </c>
      <c r="C122" s="57">
        <f>B98*12</f>
        <v>120</v>
      </c>
      <c r="D122" s="57">
        <f t="shared" si="4"/>
        <v>6600</v>
      </c>
      <c r="E122" s="57">
        <f>C98*12</f>
        <v>180</v>
      </c>
      <c r="F122" s="57">
        <f t="shared" si="5"/>
        <v>9900</v>
      </c>
      <c r="G122" s="57">
        <f>D98*12</f>
        <v>240</v>
      </c>
      <c r="H122" s="57">
        <f t="shared" si="6"/>
        <v>13200</v>
      </c>
      <c r="I122" s="57">
        <f>E98*12</f>
        <v>300</v>
      </c>
      <c r="J122" s="57">
        <f t="shared" si="7"/>
        <v>16500</v>
      </c>
      <c r="K122" s="4" t="s">
        <v>547</v>
      </c>
    </row>
    <row r="123" spans="1:11">
      <c r="A123" s="303" t="s">
        <v>546</v>
      </c>
      <c r="B123" s="302">
        <v>6.83</v>
      </c>
      <c r="C123" s="57">
        <f>B99*3*12</f>
        <v>0</v>
      </c>
      <c r="D123" s="57">
        <f t="shared" si="4"/>
        <v>0</v>
      </c>
      <c r="E123" s="57">
        <f>C99*3*12</f>
        <v>0</v>
      </c>
      <c r="F123" s="57">
        <f t="shared" si="5"/>
        <v>0</v>
      </c>
      <c r="G123" s="57">
        <f>D99*3*12</f>
        <v>0</v>
      </c>
      <c r="H123" s="57">
        <f t="shared" si="6"/>
        <v>0</v>
      </c>
      <c r="I123" s="57">
        <f>E99*3*12</f>
        <v>0</v>
      </c>
      <c r="J123" s="57">
        <f t="shared" si="7"/>
        <v>0</v>
      </c>
    </row>
    <row r="124" spans="1:11">
      <c r="A124" s="303" t="s">
        <v>545</v>
      </c>
      <c r="B124" s="302">
        <v>2</v>
      </c>
      <c r="C124" s="57">
        <f>B100*3*12+50</f>
        <v>50</v>
      </c>
      <c r="D124" s="57">
        <f t="shared" si="4"/>
        <v>100</v>
      </c>
      <c r="E124" s="57">
        <f>C100*3*12+50</f>
        <v>50</v>
      </c>
      <c r="F124" s="57">
        <f t="shared" si="5"/>
        <v>100</v>
      </c>
      <c r="G124" s="57">
        <f>D100*3*12+50</f>
        <v>50</v>
      </c>
      <c r="H124" s="57">
        <f t="shared" si="6"/>
        <v>100</v>
      </c>
      <c r="I124" s="57">
        <f>E100*3*12+50</f>
        <v>50</v>
      </c>
      <c r="J124" s="57">
        <f t="shared" si="7"/>
        <v>100</v>
      </c>
    </row>
    <row r="125" spans="1:11">
      <c r="A125" s="303" t="s">
        <v>544</v>
      </c>
      <c r="B125" s="302">
        <v>1.2</v>
      </c>
      <c r="C125" s="57">
        <f>B101*3*12</f>
        <v>0</v>
      </c>
      <c r="D125" s="57">
        <f t="shared" si="4"/>
        <v>0</v>
      </c>
      <c r="E125" s="57">
        <f>C101*3*12</f>
        <v>0</v>
      </c>
      <c r="F125" s="57">
        <f t="shared" si="5"/>
        <v>0</v>
      </c>
      <c r="G125" s="57">
        <f>D101*3*12</f>
        <v>0</v>
      </c>
      <c r="H125" s="57">
        <f t="shared" si="6"/>
        <v>0</v>
      </c>
      <c r="I125" s="57">
        <f>E101*3*12</f>
        <v>0</v>
      </c>
      <c r="J125" s="57">
        <f t="shared" si="7"/>
        <v>0</v>
      </c>
    </row>
    <row r="126" spans="1:11">
      <c r="A126" s="303" t="s">
        <v>543</v>
      </c>
      <c r="B126" s="302">
        <v>1.3</v>
      </c>
      <c r="C126" s="57">
        <f>B102*3*12+25</f>
        <v>25</v>
      </c>
      <c r="D126" s="57">
        <f t="shared" si="4"/>
        <v>32.5</v>
      </c>
      <c r="E126" s="57">
        <f>C102*3*12+25</f>
        <v>25</v>
      </c>
      <c r="F126" s="57">
        <f t="shared" si="5"/>
        <v>32.5</v>
      </c>
      <c r="G126" s="57">
        <f>D102*3*12+25</f>
        <v>25</v>
      </c>
      <c r="H126" s="57">
        <f t="shared" si="6"/>
        <v>32.5</v>
      </c>
      <c r="I126" s="57">
        <f>E102*3*12+25</f>
        <v>25</v>
      </c>
      <c r="J126" s="57">
        <f t="shared" si="7"/>
        <v>32.5</v>
      </c>
    </row>
    <row r="127" spans="1:11">
      <c r="A127" s="303" t="s">
        <v>542</v>
      </c>
      <c r="B127" s="302">
        <v>12.16</v>
      </c>
      <c r="C127" s="57">
        <f>B103*3*12</f>
        <v>0</v>
      </c>
      <c r="D127" s="57">
        <f t="shared" si="4"/>
        <v>0</v>
      </c>
      <c r="E127" s="57">
        <f>C103*3*12</f>
        <v>0</v>
      </c>
      <c r="F127" s="57">
        <f t="shared" si="5"/>
        <v>0</v>
      </c>
      <c r="G127" s="57">
        <f>D103*3*12</f>
        <v>0</v>
      </c>
      <c r="H127" s="57">
        <f t="shared" si="6"/>
        <v>0</v>
      </c>
      <c r="I127" s="57">
        <f>E103*3*12</f>
        <v>0</v>
      </c>
      <c r="J127" s="57">
        <f t="shared" si="7"/>
        <v>0</v>
      </c>
    </row>
    <row r="128" spans="1:11">
      <c r="A128" s="300" t="s">
        <v>541</v>
      </c>
      <c r="B128" s="299"/>
      <c r="C128" s="299"/>
      <c r="D128" s="16">
        <f>SUM(D109:D127)</f>
        <v>862399.46</v>
      </c>
      <c r="E128" s="16"/>
      <c r="F128" s="16">
        <f>SUM(F109:F127)</f>
        <v>1126215.8600000001</v>
      </c>
      <c r="G128" s="16"/>
      <c r="H128" s="16">
        <f>SUM(H109:H127)</f>
        <v>1388188.2200000002</v>
      </c>
      <c r="I128" s="16"/>
      <c r="J128" s="16">
        <f>SUM(J109:J127)</f>
        <v>1648702.4600000002</v>
      </c>
    </row>
    <row r="129" spans="1:10">
      <c r="A129" s="298" t="s">
        <v>540</v>
      </c>
      <c r="D129" s="296">
        <f>D128*0.28</f>
        <v>241471.84880000001</v>
      </c>
      <c r="E129" s="296"/>
      <c r="F129" s="296">
        <f>F128*0.28</f>
        <v>315340.44080000004</v>
      </c>
      <c r="G129" s="297"/>
      <c r="H129" s="296">
        <f>H128*0.28</f>
        <v>388692.70160000009</v>
      </c>
      <c r="I129" s="297"/>
      <c r="J129" s="296">
        <f>J128*0.28</f>
        <v>461636.68880000012</v>
      </c>
    </row>
    <row r="130" spans="1:10">
      <c r="A130" s="295" t="s">
        <v>18</v>
      </c>
      <c r="D130" s="16">
        <f>SUM(D128:D129)</f>
        <v>1103871.3088</v>
      </c>
      <c r="E130" s="16"/>
      <c r="F130" s="16">
        <f>SUM(F128:F129)</f>
        <v>1441556.3008000001</v>
      </c>
      <c r="G130" s="16"/>
      <c r="H130" s="16">
        <f>SUM(H128:H129)</f>
        <v>1776880.9216000002</v>
      </c>
      <c r="I130" s="16"/>
      <c r="J130" s="16">
        <f>SUM(J128:J129)</f>
        <v>2110339.1488000005</v>
      </c>
    </row>
    <row r="132" spans="1:10">
      <c r="A132" s="295" t="s">
        <v>607</v>
      </c>
      <c r="D132" s="16">
        <f>D130*0.25</f>
        <v>275967.8272</v>
      </c>
      <c r="E132" s="16"/>
      <c r="F132" s="16">
        <f>F130*0.25</f>
        <v>360389.07520000002</v>
      </c>
      <c r="G132" s="16"/>
      <c r="H132" s="16">
        <f>H130*0.25</f>
        <v>444220.23040000006</v>
      </c>
      <c r="I132" s="16"/>
      <c r="J132" s="16">
        <f>J130*0.25</f>
        <v>527584.78720000014</v>
      </c>
    </row>
  </sheetData>
  <mergeCells count="4">
    <mergeCell ref="C107:D107"/>
    <mergeCell ref="E107:F107"/>
    <mergeCell ref="G107:H107"/>
    <mergeCell ref="I107:J107"/>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67"/>
  <sheetViews>
    <sheetView topLeftCell="A115" workbookViewId="0">
      <selection activeCell="M16" sqref="M16"/>
    </sheetView>
  </sheetViews>
  <sheetFormatPr baseColWidth="10" defaultColWidth="8.83203125" defaultRowHeight="15"/>
  <cols>
    <col min="1" max="1" width="4.33203125" style="1" customWidth="1"/>
    <col min="2" max="2" width="36.6640625" style="1" customWidth="1"/>
    <col min="3" max="6" width="19.1640625" style="1" customWidth="1"/>
    <col min="7" max="13" width="9.1640625" style="1" customWidth="1"/>
    <col min="14" max="14" width="10.1640625" style="1" bestFit="1" customWidth="1"/>
    <col min="15" max="15" width="9.1640625" style="1" customWidth="1"/>
    <col min="16" max="16384" width="8.83203125" style="1"/>
  </cols>
  <sheetData>
    <row r="1" spans="1:14" ht="21" thickBot="1">
      <c r="B1" s="1029" t="s">
        <v>33</v>
      </c>
      <c r="C1" s="1029"/>
      <c r="D1" s="1029"/>
      <c r="E1" s="1029"/>
      <c r="F1" s="1029"/>
      <c r="G1" s="1029"/>
      <c r="H1" s="1029"/>
      <c r="I1" s="1029"/>
      <c r="J1" s="1029"/>
      <c r="K1" s="1029"/>
      <c r="L1" s="1029"/>
      <c r="M1" s="1029"/>
      <c r="N1" s="1029"/>
    </row>
    <row r="2" spans="1:14" ht="16" thickTop="1"/>
    <row r="3" spans="1:14">
      <c r="B3" s="1" t="s">
        <v>29</v>
      </c>
      <c r="C3" s="1" t="s">
        <v>30</v>
      </c>
    </row>
    <row r="4" spans="1:14">
      <c r="B4" s="1" t="s">
        <v>31</v>
      </c>
      <c r="C4" s="1" t="s">
        <v>0</v>
      </c>
    </row>
    <row r="7" spans="1:14" ht="18" thickBot="1">
      <c r="B7" s="34" t="s">
        <v>32</v>
      </c>
      <c r="C7" s="1" t="s">
        <v>55</v>
      </c>
      <c r="D7" s="1" t="s">
        <v>56</v>
      </c>
      <c r="E7" s="1" t="s">
        <v>57</v>
      </c>
      <c r="F7" s="1" t="s">
        <v>58</v>
      </c>
    </row>
    <row r="8" spans="1:14" ht="16" thickTop="1">
      <c r="A8" s="1">
        <v>1</v>
      </c>
      <c r="B8" s="289" t="s">
        <v>34</v>
      </c>
      <c r="C8" s="514">
        <v>4232860</v>
      </c>
      <c r="D8" s="526">
        <v>5493375</v>
      </c>
      <c r="E8" s="526">
        <v>6632650</v>
      </c>
      <c r="F8" s="526">
        <v>7985850</v>
      </c>
    </row>
    <row r="9" spans="1:14">
      <c r="A9" s="1">
        <v>2</v>
      </c>
      <c r="B9" s="289" t="s">
        <v>35</v>
      </c>
      <c r="C9" s="526">
        <v>2848000</v>
      </c>
      <c r="D9" s="526">
        <v>3036100</v>
      </c>
      <c r="E9" s="526">
        <v>3185900</v>
      </c>
      <c r="F9" s="526">
        <v>3241000</v>
      </c>
    </row>
    <row r="10" spans="1:14">
      <c r="A10" s="1">
        <v>3</v>
      </c>
      <c r="B10" s="289" t="s">
        <v>53</v>
      </c>
      <c r="C10" s="291">
        <f>$E$126</f>
        <v>265680</v>
      </c>
      <c r="D10" s="291">
        <f>$H$126</f>
        <v>265680</v>
      </c>
      <c r="E10" s="291">
        <f>$K$126</f>
        <v>265680</v>
      </c>
      <c r="F10" s="291">
        <f>$N$126</f>
        <v>265680</v>
      </c>
    </row>
    <row r="11" spans="1:14">
      <c r="A11" s="1">
        <v>4</v>
      </c>
      <c r="B11" s="289" t="s">
        <v>536</v>
      </c>
      <c r="C11" s="291">
        <f>$F$146</f>
        <v>2748233</v>
      </c>
      <c r="D11" s="291">
        <f>$H$146</f>
        <v>3335266</v>
      </c>
      <c r="E11" s="291">
        <f>$J$146</f>
        <v>3872638</v>
      </c>
      <c r="F11" s="291">
        <f>$L$146</f>
        <v>4459671</v>
      </c>
    </row>
    <row r="12" spans="1:14">
      <c r="B12" s="289" t="s">
        <v>537</v>
      </c>
      <c r="C12" s="291">
        <f>$F$147</f>
        <v>294816</v>
      </c>
      <c r="D12" s="291">
        <f>$H$147</f>
        <v>363792</v>
      </c>
      <c r="E12" s="291">
        <f>$J$147</f>
        <v>432768</v>
      </c>
      <c r="F12" s="291">
        <f>$L$147</f>
        <v>501744</v>
      </c>
    </row>
    <row r="13" spans="1:14" ht="17" thickBot="1">
      <c r="B13" s="293" t="s">
        <v>4</v>
      </c>
      <c r="C13" s="293">
        <f>SUBTOTAL(109,C8:C12)</f>
        <v>10389589</v>
      </c>
      <c r="D13" s="293">
        <f>SUBTOTAL(109,D8:D12)</f>
        <v>12494213</v>
      </c>
      <c r="E13" s="293">
        <f>SUBTOTAL(109,E8:E12)</f>
        <v>14389636</v>
      </c>
      <c r="F13" s="293">
        <f>SUBTOTAL(109,F8:F12)</f>
        <v>16453945</v>
      </c>
    </row>
    <row r="14" spans="1:14" ht="16" thickTop="1"/>
    <row r="15" spans="1:14" ht="18" thickBot="1">
      <c r="B15" s="34" t="s">
        <v>54</v>
      </c>
      <c r="C15" s="1" t="s">
        <v>55</v>
      </c>
      <c r="D15" s="1" t="s">
        <v>56</v>
      </c>
      <c r="E15" s="1" t="s">
        <v>57</v>
      </c>
      <c r="F15" s="1" t="s">
        <v>58</v>
      </c>
    </row>
    <row r="16" spans="1:14" ht="16" thickTop="1">
      <c r="A16" s="1">
        <v>1</v>
      </c>
      <c r="B16" s="289" t="s">
        <v>34</v>
      </c>
      <c r="C16" s="290">
        <f>$E$75</f>
        <v>4173415</v>
      </c>
      <c r="D16" s="290">
        <f>$H$75</f>
        <v>5323835</v>
      </c>
      <c r="E16" s="290">
        <f>$K$75</f>
        <v>6123760</v>
      </c>
      <c r="F16" s="290">
        <f>$N$75</f>
        <v>6886485</v>
      </c>
    </row>
    <row r="17" spans="1:14">
      <c r="A17" s="1">
        <v>2</v>
      </c>
      <c r="B17" s="289" t="s">
        <v>35</v>
      </c>
      <c r="C17" s="290">
        <f>$E$83</f>
        <v>2848000</v>
      </c>
      <c r="D17" s="290">
        <f>$H$83</f>
        <v>2892000</v>
      </c>
      <c r="E17" s="290">
        <f>$K$83</f>
        <v>2892000</v>
      </c>
      <c r="F17" s="290">
        <f>$N$83</f>
        <v>2848000</v>
      </c>
    </row>
    <row r="18" spans="1:14">
      <c r="A18" s="1">
        <v>3</v>
      </c>
      <c r="B18" s="289" t="s">
        <v>53</v>
      </c>
      <c r="C18" s="290">
        <f>$E$129</f>
        <v>207216</v>
      </c>
      <c r="D18" s="290">
        <f>$H$129</f>
        <v>207216</v>
      </c>
      <c r="E18" s="290">
        <f>$K$129</f>
        <v>207216</v>
      </c>
      <c r="F18" s="290">
        <f>$N$129</f>
        <v>207216</v>
      </c>
    </row>
    <row r="19" spans="1:14">
      <c r="B19" s="289" t="s">
        <v>536</v>
      </c>
      <c r="C19" s="291">
        <f>$F$166</f>
        <v>2431350</v>
      </c>
      <c r="D19" s="291">
        <f>$H$166</f>
        <v>3335266</v>
      </c>
      <c r="E19" s="291">
        <f>$J$166</f>
        <v>3872638</v>
      </c>
      <c r="F19" s="291">
        <f>$L$166</f>
        <v>4459671</v>
      </c>
    </row>
    <row r="20" spans="1:14">
      <c r="B20" s="289" t="s">
        <v>537</v>
      </c>
      <c r="C20" s="292">
        <f>$F$167</f>
        <v>294816</v>
      </c>
      <c r="D20" s="291">
        <f>$H$167</f>
        <v>363792</v>
      </c>
      <c r="E20" s="291">
        <f>$J$167</f>
        <v>432768</v>
      </c>
      <c r="F20" s="291">
        <f>$L$167</f>
        <v>501744</v>
      </c>
    </row>
    <row r="21" spans="1:14" ht="17" thickBot="1">
      <c r="B21" s="293" t="s">
        <v>4</v>
      </c>
      <c r="C21" s="294">
        <f>SUM(C16:C20)</f>
        <v>9954797</v>
      </c>
      <c r="D21" s="294">
        <f>SUM(D16:D20)</f>
        <v>12122109</v>
      </c>
      <c r="E21" s="294">
        <f>SUM(E16:E20)</f>
        <v>13528382</v>
      </c>
      <c r="F21" s="294">
        <f>SUM(F16:F20)</f>
        <v>14903116</v>
      </c>
    </row>
    <row r="22" spans="1:14" ht="16" thickTop="1"/>
    <row r="23" spans="1:14" s="4" customFormat="1" ht="18" thickBot="1">
      <c r="B23" s="246" t="s">
        <v>34</v>
      </c>
      <c r="C23" s="3"/>
      <c r="D23" s="3"/>
      <c r="E23" s="3"/>
      <c r="F23" s="3"/>
      <c r="G23" s="3"/>
      <c r="I23" s="3"/>
      <c r="K23" s="3"/>
    </row>
    <row r="24" spans="1:14" s="4" customFormat="1" ht="17" thickTop="1" thickBot="1">
      <c r="B24" s="2"/>
      <c r="C24" s="3"/>
      <c r="D24" s="3"/>
      <c r="E24" s="3"/>
      <c r="F24" s="3"/>
      <c r="G24" s="3"/>
      <c r="I24" s="3"/>
      <c r="K24" s="3"/>
    </row>
    <row r="25" spans="1:14">
      <c r="B25" s="1025" t="s">
        <v>1</v>
      </c>
      <c r="C25" s="1022">
        <v>2019</v>
      </c>
      <c r="D25" s="1023"/>
      <c r="E25" s="1024"/>
      <c r="F25" s="1022">
        <v>2020</v>
      </c>
      <c r="G25" s="1023"/>
      <c r="H25" s="1024"/>
      <c r="I25" s="1022">
        <v>2021</v>
      </c>
      <c r="J25" s="1023"/>
      <c r="K25" s="1024"/>
      <c r="L25" s="1022">
        <v>2022</v>
      </c>
      <c r="M25" s="1023"/>
      <c r="N25" s="1024"/>
    </row>
    <row r="26" spans="1:14">
      <c r="B26" s="1026"/>
      <c r="C26" s="5" t="s">
        <v>2</v>
      </c>
      <c r="D26" s="6" t="s">
        <v>3</v>
      </c>
      <c r="E26" s="7" t="s">
        <v>4</v>
      </c>
      <c r="F26" s="5" t="s">
        <v>2</v>
      </c>
      <c r="G26" s="6" t="s">
        <v>3</v>
      </c>
      <c r="H26" s="7" t="s">
        <v>4</v>
      </c>
      <c r="I26" s="5" t="s">
        <v>2</v>
      </c>
      <c r="J26" s="6" t="s">
        <v>3</v>
      </c>
      <c r="K26" s="7" t="s">
        <v>4</v>
      </c>
      <c r="L26" s="5" t="s">
        <v>2</v>
      </c>
      <c r="M26" s="6" t="s">
        <v>3</v>
      </c>
      <c r="N26" s="7" t="s">
        <v>4</v>
      </c>
    </row>
    <row r="27" spans="1:14">
      <c r="B27" s="8" t="s">
        <v>5</v>
      </c>
      <c r="C27" s="9">
        <v>570</v>
      </c>
      <c r="D27" s="10">
        <v>1080</v>
      </c>
      <c r="E27" s="11">
        <f>C27*D27</f>
        <v>615600</v>
      </c>
      <c r="F27" s="9">
        <v>570</v>
      </c>
      <c r="G27" s="10">
        <v>1040</v>
      </c>
      <c r="H27" s="11">
        <f>F27*G27</f>
        <v>592800</v>
      </c>
      <c r="I27" s="9">
        <v>590</v>
      </c>
      <c r="J27" s="10">
        <v>1040</v>
      </c>
      <c r="K27" s="11">
        <f>I27*J27</f>
        <v>613600</v>
      </c>
      <c r="L27" s="9">
        <v>620</v>
      </c>
      <c r="M27" s="10">
        <v>1040</v>
      </c>
      <c r="N27" s="11">
        <f>L27*M27</f>
        <v>644800</v>
      </c>
    </row>
    <row r="28" spans="1:14">
      <c r="B28" s="8" t="s">
        <v>6</v>
      </c>
      <c r="C28" s="9">
        <v>290</v>
      </c>
      <c r="D28" s="10">
        <v>120</v>
      </c>
      <c r="E28" s="11">
        <f t="shared" ref="E28:E39" si="0">C28*D28</f>
        <v>34800</v>
      </c>
      <c r="F28" s="9">
        <v>305</v>
      </c>
      <c r="G28" s="10">
        <v>260</v>
      </c>
      <c r="H28" s="11">
        <f t="shared" ref="H28:H39" si="1">F28*G28</f>
        <v>79300</v>
      </c>
      <c r="I28" s="9">
        <v>305</v>
      </c>
      <c r="J28" s="10">
        <v>260</v>
      </c>
      <c r="K28" s="11">
        <f t="shared" ref="K28:K39" si="2">I28*J28</f>
        <v>79300</v>
      </c>
      <c r="L28" s="9">
        <v>320</v>
      </c>
      <c r="M28" s="10">
        <v>260</v>
      </c>
      <c r="N28" s="11">
        <f t="shared" ref="N28:N39" si="3">L28*M28</f>
        <v>83200</v>
      </c>
    </row>
    <row r="29" spans="1:14">
      <c r="B29" s="8" t="s">
        <v>7</v>
      </c>
      <c r="C29" s="9">
        <v>375</v>
      </c>
      <c r="D29" s="10">
        <v>3650</v>
      </c>
      <c r="E29" s="11">
        <f t="shared" si="0"/>
        <v>1368750</v>
      </c>
      <c r="F29" s="9">
        <v>375</v>
      </c>
      <c r="G29" s="10">
        <v>4550</v>
      </c>
      <c r="H29" s="11">
        <f t="shared" si="1"/>
        <v>1706250</v>
      </c>
      <c r="I29" s="9">
        <v>395</v>
      </c>
      <c r="J29" s="10">
        <v>5560</v>
      </c>
      <c r="K29" s="11">
        <f t="shared" si="2"/>
        <v>2196200</v>
      </c>
      <c r="L29" s="9">
        <v>410</v>
      </c>
      <c r="M29" s="10">
        <v>6500</v>
      </c>
      <c r="N29" s="11">
        <f t="shared" si="3"/>
        <v>2665000</v>
      </c>
    </row>
    <row r="30" spans="1:14">
      <c r="B30" s="8" t="s">
        <v>8</v>
      </c>
      <c r="C30" s="9">
        <v>130</v>
      </c>
      <c r="D30" s="10">
        <v>7325</v>
      </c>
      <c r="E30" s="11">
        <f t="shared" si="0"/>
        <v>952250</v>
      </c>
      <c r="F30" s="9">
        <v>130</v>
      </c>
      <c r="G30" s="10">
        <v>9100</v>
      </c>
      <c r="H30" s="11">
        <f t="shared" si="1"/>
        <v>1183000</v>
      </c>
      <c r="I30" s="9">
        <v>130</v>
      </c>
      <c r="J30" s="10">
        <v>11140</v>
      </c>
      <c r="K30" s="11">
        <f t="shared" si="2"/>
        <v>1448200</v>
      </c>
      <c r="L30" s="9">
        <v>150</v>
      </c>
      <c r="M30" s="10">
        <v>13000</v>
      </c>
      <c r="N30" s="11">
        <f t="shared" si="3"/>
        <v>1950000</v>
      </c>
    </row>
    <row r="31" spans="1:14">
      <c r="B31" s="8" t="s">
        <v>9</v>
      </c>
      <c r="C31" s="9">
        <v>400</v>
      </c>
      <c r="D31" s="10">
        <v>1280</v>
      </c>
      <c r="E31" s="11">
        <f t="shared" si="0"/>
        <v>512000</v>
      </c>
      <c r="F31" s="9">
        <v>400</v>
      </c>
      <c r="G31" s="10">
        <v>1280</v>
      </c>
      <c r="H31" s="11">
        <f t="shared" si="1"/>
        <v>512000</v>
      </c>
      <c r="I31" s="9">
        <v>420</v>
      </c>
      <c r="J31" s="10">
        <v>1345</v>
      </c>
      <c r="K31" s="11">
        <f t="shared" si="2"/>
        <v>564900</v>
      </c>
      <c r="L31" s="9">
        <v>440</v>
      </c>
      <c r="M31" s="10">
        <v>1410</v>
      </c>
      <c r="N31" s="11">
        <f t="shared" si="3"/>
        <v>620400</v>
      </c>
    </row>
    <row r="32" spans="1:14">
      <c r="B32" s="8" t="s">
        <v>10</v>
      </c>
      <c r="C32" s="9">
        <v>175</v>
      </c>
      <c r="D32" s="10">
        <v>1200</v>
      </c>
      <c r="E32" s="11">
        <f t="shared" si="0"/>
        <v>210000</v>
      </c>
      <c r="F32" s="9">
        <v>175</v>
      </c>
      <c r="G32" s="10">
        <v>1270</v>
      </c>
      <c r="H32" s="11">
        <f t="shared" si="1"/>
        <v>222250</v>
      </c>
      <c r="I32" s="9">
        <v>195</v>
      </c>
      <c r="J32" s="10">
        <v>1330</v>
      </c>
      <c r="K32" s="11">
        <f t="shared" si="2"/>
        <v>259350</v>
      </c>
      <c r="L32" s="9">
        <v>205</v>
      </c>
      <c r="M32" s="10">
        <v>1390</v>
      </c>
      <c r="N32" s="11">
        <f t="shared" si="3"/>
        <v>284950</v>
      </c>
    </row>
    <row r="33" spans="2:14">
      <c r="B33" s="8" t="s">
        <v>11</v>
      </c>
      <c r="C33" s="9">
        <v>70</v>
      </c>
      <c r="D33" s="10">
        <v>2780</v>
      </c>
      <c r="E33" s="11">
        <f t="shared" si="0"/>
        <v>194600</v>
      </c>
      <c r="F33" s="9">
        <v>70</v>
      </c>
      <c r="G33" s="10">
        <v>2920</v>
      </c>
      <c r="H33" s="11">
        <f t="shared" si="1"/>
        <v>204400</v>
      </c>
      <c r="I33" s="9">
        <v>80</v>
      </c>
      <c r="J33" s="10">
        <v>3200</v>
      </c>
      <c r="K33" s="11">
        <f t="shared" si="2"/>
        <v>256000</v>
      </c>
      <c r="L33" s="9">
        <v>85</v>
      </c>
      <c r="M33" s="10">
        <v>3520</v>
      </c>
      <c r="N33" s="11">
        <f t="shared" si="3"/>
        <v>299200</v>
      </c>
    </row>
    <row r="34" spans="2:14">
      <c r="B34" s="8" t="s">
        <v>12</v>
      </c>
      <c r="C34" s="9">
        <v>400</v>
      </c>
      <c r="D34" s="10">
        <v>210</v>
      </c>
      <c r="E34" s="11">
        <f t="shared" si="0"/>
        <v>84000</v>
      </c>
      <c r="F34" s="9">
        <v>400</v>
      </c>
      <c r="G34" s="10">
        <v>220</v>
      </c>
      <c r="H34" s="11">
        <f t="shared" si="1"/>
        <v>88000</v>
      </c>
      <c r="I34" s="9">
        <v>440</v>
      </c>
      <c r="J34" s="10">
        <v>240</v>
      </c>
      <c r="K34" s="11">
        <f t="shared" si="2"/>
        <v>105600</v>
      </c>
      <c r="L34" s="9">
        <v>460</v>
      </c>
      <c r="M34" s="10">
        <v>265</v>
      </c>
      <c r="N34" s="11">
        <f t="shared" si="3"/>
        <v>121900</v>
      </c>
    </row>
    <row r="35" spans="2:14">
      <c r="B35" s="8" t="s">
        <v>13</v>
      </c>
      <c r="C35" s="9">
        <v>175</v>
      </c>
      <c r="D35" s="10">
        <v>840</v>
      </c>
      <c r="E35" s="11">
        <f t="shared" si="0"/>
        <v>147000</v>
      </c>
      <c r="F35" s="9">
        <v>175</v>
      </c>
      <c r="G35" s="10">
        <v>880</v>
      </c>
      <c r="H35" s="11">
        <f t="shared" si="1"/>
        <v>154000</v>
      </c>
      <c r="I35" s="9">
        <v>195</v>
      </c>
      <c r="J35" s="10">
        <v>925</v>
      </c>
      <c r="K35" s="11">
        <f t="shared" si="2"/>
        <v>180375</v>
      </c>
      <c r="L35" s="9">
        <v>205</v>
      </c>
      <c r="M35" s="10">
        <v>970</v>
      </c>
      <c r="N35" s="11">
        <f t="shared" si="3"/>
        <v>198850</v>
      </c>
    </row>
    <row r="36" spans="2:14">
      <c r="B36" s="8" t="s">
        <v>14</v>
      </c>
      <c r="C36" s="9">
        <v>70</v>
      </c>
      <c r="D36" s="10">
        <v>1310</v>
      </c>
      <c r="E36" s="11">
        <f t="shared" si="0"/>
        <v>91700</v>
      </c>
      <c r="F36" s="9">
        <v>70</v>
      </c>
      <c r="G36" s="10">
        <v>1375</v>
      </c>
      <c r="H36" s="11">
        <f t="shared" si="1"/>
        <v>96250</v>
      </c>
      <c r="I36" s="9">
        <v>80</v>
      </c>
      <c r="J36" s="10">
        <v>1515</v>
      </c>
      <c r="K36" s="11">
        <f t="shared" si="2"/>
        <v>121200</v>
      </c>
      <c r="L36" s="9">
        <v>85</v>
      </c>
      <c r="M36" s="10">
        <v>1670</v>
      </c>
      <c r="N36" s="11">
        <f t="shared" si="3"/>
        <v>141950</v>
      </c>
    </row>
    <row r="37" spans="2:14">
      <c r="B37" s="8" t="s">
        <v>15</v>
      </c>
      <c r="C37" s="9">
        <v>350</v>
      </c>
      <c r="D37" s="10">
        <v>150</v>
      </c>
      <c r="E37" s="11">
        <f t="shared" si="0"/>
        <v>52500</v>
      </c>
      <c r="F37" s="9">
        <v>350</v>
      </c>
      <c r="G37" s="10">
        <v>135</v>
      </c>
      <c r="H37" s="11">
        <f t="shared" si="1"/>
        <v>47250</v>
      </c>
      <c r="I37" s="9">
        <v>350</v>
      </c>
      <c r="J37" s="10">
        <v>120</v>
      </c>
      <c r="K37" s="11">
        <f>I37*J37</f>
        <v>42000</v>
      </c>
      <c r="L37" s="9">
        <v>350</v>
      </c>
      <c r="M37" s="10">
        <v>105</v>
      </c>
      <c r="N37" s="11">
        <f t="shared" si="3"/>
        <v>36750</v>
      </c>
    </row>
    <row r="38" spans="2:14">
      <c r="B38" s="12" t="s">
        <v>16</v>
      </c>
      <c r="C38" s="9">
        <v>11</v>
      </c>
      <c r="D38" s="10">
        <v>39500</v>
      </c>
      <c r="E38" s="11">
        <f t="shared" si="0"/>
        <v>434500</v>
      </c>
      <c r="F38" s="9">
        <v>15</v>
      </c>
      <c r="G38" s="10">
        <v>49140</v>
      </c>
      <c r="H38" s="11">
        <f t="shared" si="1"/>
        <v>737100</v>
      </c>
      <c r="I38" s="9">
        <v>15</v>
      </c>
      <c r="J38" s="10">
        <v>60120</v>
      </c>
      <c r="K38" s="11">
        <f>I38*J38</f>
        <v>901800</v>
      </c>
      <c r="L38" s="9">
        <v>15</v>
      </c>
      <c r="M38" s="10">
        <v>70200</v>
      </c>
      <c r="N38" s="11">
        <f t="shared" si="3"/>
        <v>1053000</v>
      </c>
    </row>
    <row r="39" spans="2:14" ht="16" thickBot="1">
      <c r="B39" s="13" t="s">
        <v>17</v>
      </c>
      <c r="C39" s="9">
        <v>25</v>
      </c>
      <c r="D39" s="10">
        <v>185</v>
      </c>
      <c r="E39" s="14">
        <f t="shared" si="0"/>
        <v>4625</v>
      </c>
      <c r="F39" s="9">
        <v>25</v>
      </c>
      <c r="G39" s="10">
        <v>195</v>
      </c>
      <c r="H39" s="14">
        <f t="shared" si="1"/>
        <v>4875</v>
      </c>
      <c r="I39" s="9">
        <v>25</v>
      </c>
      <c r="J39" s="10">
        <v>205</v>
      </c>
      <c r="K39" s="14">
        <f t="shared" si="2"/>
        <v>5125</v>
      </c>
      <c r="L39" s="9">
        <v>25</v>
      </c>
      <c r="M39" s="10">
        <v>215</v>
      </c>
      <c r="N39" s="14">
        <f t="shared" si="3"/>
        <v>5375</v>
      </c>
    </row>
    <row r="40" spans="2:14">
      <c r="B40" s="15" t="s">
        <v>18</v>
      </c>
      <c r="C40" s="16"/>
      <c r="D40" s="17"/>
      <c r="E40" s="17">
        <f>SUM(E27:E39)</f>
        <v>4702325</v>
      </c>
      <c r="F40" s="16"/>
      <c r="G40" s="16"/>
      <c r="H40" s="16">
        <f>SUM(H27:H39)</f>
        <v>5627475</v>
      </c>
      <c r="I40" s="16"/>
      <c r="J40" s="16"/>
      <c r="K40" s="16">
        <f>SUM(K27:K39)</f>
        <v>6773650</v>
      </c>
      <c r="L40" s="16"/>
      <c r="M40" s="16"/>
      <c r="N40" s="16">
        <f>SUM(N27:N39)</f>
        <v>8105375</v>
      </c>
    </row>
    <row r="42" spans="2:14" ht="18" thickBot="1">
      <c r="B42" s="229" t="s">
        <v>35</v>
      </c>
    </row>
    <row r="43" spans="2:14" ht="16" thickTop="1">
      <c r="B43" s="1025" t="s">
        <v>19</v>
      </c>
      <c r="C43" s="1022">
        <v>2019</v>
      </c>
      <c r="D43" s="1023"/>
      <c r="E43" s="1024"/>
      <c r="F43" s="1022">
        <v>2020</v>
      </c>
      <c r="G43" s="1023"/>
      <c r="H43" s="1024"/>
      <c r="I43" s="1022">
        <v>2021</v>
      </c>
      <c r="J43" s="1023"/>
      <c r="K43" s="1024"/>
      <c r="L43" s="1022">
        <v>2022</v>
      </c>
      <c r="M43" s="1023"/>
      <c r="N43" s="1024"/>
    </row>
    <row r="44" spans="2:14">
      <c r="B44" s="1026"/>
      <c r="C44" s="5" t="s">
        <v>2</v>
      </c>
      <c r="D44" s="6" t="s">
        <v>3</v>
      </c>
      <c r="E44" s="7" t="s">
        <v>4</v>
      </c>
      <c r="F44" s="5" t="s">
        <v>2</v>
      </c>
      <c r="G44" s="6" t="s">
        <v>3</v>
      </c>
      <c r="H44" s="7" t="s">
        <v>4</v>
      </c>
      <c r="I44" s="5" t="s">
        <v>2</v>
      </c>
      <c r="J44" s="6" t="s">
        <v>3</v>
      </c>
      <c r="K44" s="7" t="s">
        <v>4</v>
      </c>
      <c r="L44" s="5" t="s">
        <v>2</v>
      </c>
      <c r="M44" s="6" t="s">
        <v>3</v>
      </c>
      <c r="N44" s="7" t="s">
        <v>4</v>
      </c>
    </row>
    <row r="45" spans="2:14">
      <c r="B45" s="8" t="s">
        <v>20</v>
      </c>
      <c r="C45" s="18">
        <v>1840</v>
      </c>
      <c r="D45" s="19">
        <v>250</v>
      </c>
      <c r="E45" s="11">
        <f>C45*D45</f>
        <v>460000</v>
      </c>
      <c r="F45" s="18">
        <v>1930</v>
      </c>
      <c r="G45" s="19">
        <v>250</v>
      </c>
      <c r="H45" s="11">
        <f>F45*G45</f>
        <v>482500</v>
      </c>
      <c r="I45" s="18">
        <v>2020</v>
      </c>
      <c r="J45" s="19">
        <v>250</v>
      </c>
      <c r="K45" s="11">
        <f>I45*J45</f>
        <v>505000</v>
      </c>
      <c r="L45" s="18">
        <v>2100</v>
      </c>
      <c r="M45" s="19">
        <v>250</v>
      </c>
      <c r="N45" s="11">
        <f>L45*M45</f>
        <v>525000</v>
      </c>
    </row>
    <row r="46" spans="2:14">
      <c r="B46" s="8" t="s">
        <v>21</v>
      </c>
      <c r="C46" s="18">
        <v>4200</v>
      </c>
      <c r="D46" s="19">
        <v>380</v>
      </c>
      <c r="E46" s="11">
        <f>C46*D46</f>
        <v>1596000</v>
      </c>
      <c r="F46" s="18">
        <v>4410</v>
      </c>
      <c r="G46" s="19">
        <v>380</v>
      </c>
      <c r="H46" s="11">
        <f>F46*G46</f>
        <v>1675800</v>
      </c>
      <c r="I46" s="18">
        <v>4630</v>
      </c>
      <c r="J46" s="19">
        <v>380</v>
      </c>
      <c r="K46" s="11">
        <f>I46*J46</f>
        <v>1759400</v>
      </c>
      <c r="L46" s="18">
        <v>4850</v>
      </c>
      <c r="M46" s="19">
        <v>380</v>
      </c>
      <c r="N46" s="11">
        <f>L46*M46</f>
        <v>1843000</v>
      </c>
    </row>
    <row r="47" spans="2:14">
      <c r="B47" s="8" t="s">
        <v>22</v>
      </c>
      <c r="C47" s="18">
        <v>8800</v>
      </c>
      <c r="D47" s="19">
        <v>90</v>
      </c>
      <c r="E47" s="11">
        <f>C47*D47</f>
        <v>792000</v>
      </c>
      <c r="F47" s="18">
        <v>9240</v>
      </c>
      <c r="G47" s="19">
        <v>95</v>
      </c>
      <c r="H47" s="11">
        <f>F47*G47</f>
        <v>877800</v>
      </c>
      <c r="I47" s="18">
        <v>9700</v>
      </c>
      <c r="J47" s="19">
        <v>95</v>
      </c>
      <c r="K47" s="11">
        <f>I47*J47</f>
        <v>921500</v>
      </c>
      <c r="L47" s="18">
        <v>9700</v>
      </c>
      <c r="M47" s="19">
        <v>90</v>
      </c>
      <c r="N47" s="11">
        <f>L47*M47</f>
        <v>873000</v>
      </c>
    </row>
    <row r="48" spans="2:14">
      <c r="B48" s="15" t="s">
        <v>18</v>
      </c>
      <c r="C48" s="16"/>
      <c r="D48" s="17"/>
      <c r="E48" s="17">
        <f>SUM(E45:E47)</f>
        <v>2848000</v>
      </c>
      <c r="F48" s="16"/>
      <c r="G48" s="16"/>
      <c r="H48" s="16">
        <f>SUM(H45:H47)</f>
        <v>3036100</v>
      </c>
      <c r="I48" s="16"/>
      <c r="J48" s="16"/>
      <c r="K48" s="16">
        <f>SUM(K45:K47)</f>
        <v>3185900</v>
      </c>
      <c r="L48" s="16"/>
      <c r="M48" s="16"/>
      <c r="N48" s="16">
        <f>SUM(N45:N47)</f>
        <v>3241000</v>
      </c>
    </row>
    <row r="51" spans="2:22">
      <c r="B51" s="20" t="s">
        <v>23</v>
      </c>
      <c r="E51" s="17">
        <f>E40+E48</f>
        <v>7550325</v>
      </c>
      <c r="F51" s="15"/>
      <c r="G51" s="15"/>
      <c r="H51" s="17">
        <f>H40+H48</f>
        <v>8663575</v>
      </c>
      <c r="I51" s="15"/>
      <c r="J51" s="15"/>
      <c r="K51" s="17">
        <f>K40+K48</f>
        <v>9959550</v>
      </c>
      <c r="L51" s="15"/>
      <c r="M51" s="15"/>
      <c r="N51" s="17">
        <f>N40+N48</f>
        <v>11346375</v>
      </c>
    </row>
    <row r="58" spans="2:22">
      <c r="B58" s="2" t="s">
        <v>0</v>
      </c>
      <c r="C58" s="3"/>
      <c r="D58" s="3"/>
      <c r="E58" s="3"/>
      <c r="F58" s="3"/>
      <c r="G58" s="3"/>
      <c r="H58" s="4"/>
      <c r="I58" s="3"/>
      <c r="J58" s="4"/>
      <c r="K58" s="3"/>
      <c r="L58" s="4"/>
      <c r="M58" s="4"/>
      <c r="N58" s="4"/>
      <c r="O58" s="4"/>
      <c r="P58" s="4"/>
      <c r="Q58" s="4"/>
      <c r="R58" s="4"/>
      <c r="S58" s="4"/>
      <c r="T58" s="4"/>
      <c r="U58" s="4"/>
      <c r="V58" s="4"/>
    </row>
    <row r="59" spans="2:22" ht="16" thickBot="1">
      <c r="B59" s="2"/>
      <c r="C59" s="3"/>
      <c r="D59" s="3"/>
      <c r="E59" s="3"/>
      <c r="F59" s="3"/>
      <c r="G59" s="3"/>
      <c r="H59" s="4"/>
      <c r="I59" s="3"/>
      <c r="J59" s="4"/>
      <c r="K59" s="3"/>
      <c r="L59" s="4"/>
      <c r="M59" s="4"/>
      <c r="N59" s="4"/>
      <c r="O59" s="4"/>
      <c r="P59" s="4" t="s">
        <v>24</v>
      </c>
      <c r="Q59" s="4" t="s">
        <v>25</v>
      </c>
      <c r="R59" s="4" t="s">
        <v>26</v>
      </c>
      <c r="S59" s="4"/>
      <c r="T59" s="4"/>
      <c r="U59" s="4"/>
      <c r="V59" s="4"/>
    </row>
    <row r="60" spans="2:22">
      <c r="B60" s="1025" t="s">
        <v>1</v>
      </c>
      <c r="C60" s="1022">
        <v>2019</v>
      </c>
      <c r="D60" s="1023"/>
      <c r="E60" s="1024"/>
      <c r="F60" s="1022">
        <v>2020</v>
      </c>
      <c r="G60" s="1023"/>
      <c r="H60" s="1024"/>
      <c r="I60" s="1022">
        <v>2021</v>
      </c>
      <c r="J60" s="1023"/>
      <c r="K60" s="1024"/>
      <c r="L60" s="1022">
        <v>2022</v>
      </c>
      <c r="M60" s="1023"/>
      <c r="N60" s="1024"/>
    </row>
    <row r="61" spans="2:22">
      <c r="B61" s="1026"/>
      <c r="C61" s="5" t="s">
        <v>2</v>
      </c>
      <c r="D61" s="6" t="s">
        <v>3</v>
      </c>
      <c r="E61" s="7" t="s">
        <v>4</v>
      </c>
      <c r="F61" s="5" t="s">
        <v>2</v>
      </c>
      <c r="G61" s="6" t="s">
        <v>3</v>
      </c>
      <c r="H61" s="7" t="s">
        <v>4</v>
      </c>
      <c r="I61" s="5" t="s">
        <v>2</v>
      </c>
      <c r="J61" s="6" t="s">
        <v>3</v>
      </c>
      <c r="K61" s="7" t="s">
        <v>4</v>
      </c>
      <c r="L61" s="5" t="s">
        <v>2</v>
      </c>
      <c r="M61" s="6" t="s">
        <v>3</v>
      </c>
      <c r="N61" s="7" t="s">
        <v>4</v>
      </c>
    </row>
    <row r="62" spans="2:22">
      <c r="B62" s="21" t="s">
        <v>5</v>
      </c>
      <c r="C62" s="22">
        <v>570</v>
      </c>
      <c r="D62" s="23">
        <f>1080*0.7</f>
        <v>756</v>
      </c>
      <c r="E62" s="24">
        <f>C62*D62</f>
        <v>430920</v>
      </c>
      <c r="F62" s="22">
        <f t="shared" ref="F62:F74" si="4">C62</f>
        <v>570</v>
      </c>
      <c r="G62" s="23">
        <v>1040</v>
      </c>
      <c r="H62" s="24">
        <f>F62*G62</f>
        <v>592800</v>
      </c>
      <c r="I62" s="22">
        <f t="shared" ref="I62:I74" si="5">C62</f>
        <v>570</v>
      </c>
      <c r="J62" s="23">
        <v>1040</v>
      </c>
      <c r="K62" s="24">
        <f>I62*J62</f>
        <v>592800</v>
      </c>
      <c r="L62" s="22">
        <f t="shared" ref="L62:L74" si="6">C62</f>
        <v>570</v>
      </c>
      <c r="M62" s="23">
        <v>1040</v>
      </c>
      <c r="N62" s="24">
        <f>L62*M62</f>
        <v>592800</v>
      </c>
      <c r="P62" s="1">
        <v>298</v>
      </c>
      <c r="Q62" s="1">
        <f>P62/9*12</f>
        <v>397.33333333333337</v>
      </c>
      <c r="R62" s="25">
        <f>D62-Q62</f>
        <v>358.66666666666663</v>
      </c>
      <c r="S62" s="26">
        <f>R62/Q62</f>
        <v>0.90268456375838912</v>
      </c>
    </row>
    <row r="63" spans="2:22">
      <c r="B63" s="21" t="s">
        <v>6</v>
      </c>
      <c r="C63" s="22">
        <v>290</v>
      </c>
      <c r="D63" s="23">
        <f>120*0.7</f>
        <v>84</v>
      </c>
      <c r="E63" s="24">
        <f t="shared" ref="E63:E74" si="7">C63*D63</f>
        <v>24360</v>
      </c>
      <c r="F63" s="22">
        <f t="shared" si="4"/>
        <v>290</v>
      </c>
      <c r="G63" s="27">
        <f>D63</f>
        <v>84</v>
      </c>
      <c r="H63" s="24">
        <f t="shared" ref="H63:H74" si="8">F63*G63</f>
        <v>24360</v>
      </c>
      <c r="I63" s="22">
        <f t="shared" si="5"/>
        <v>290</v>
      </c>
      <c r="J63" s="27">
        <f>G63</f>
        <v>84</v>
      </c>
      <c r="K63" s="24">
        <f t="shared" ref="K63:K74" si="9">I63*J63</f>
        <v>24360</v>
      </c>
      <c r="L63" s="22">
        <f t="shared" si="6"/>
        <v>290</v>
      </c>
      <c r="M63" s="27">
        <f>D63</f>
        <v>84</v>
      </c>
      <c r="N63" s="24">
        <f t="shared" ref="N63:N74" si="10">L63*M63</f>
        <v>24360</v>
      </c>
      <c r="P63" s="1">
        <v>16</v>
      </c>
      <c r="Q63" s="1">
        <f>P63/9*12</f>
        <v>21.333333333333332</v>
      </c>
      <c r="R63" s="25">
        <f>D63-Q63</f>
        <v>62.666666666666671</v>
      </c>
      <c r="S63" s="26">
        <f t="shared" ref="S63:S82" si="11">R63/Q63</f>
        <v>2.9375000000000004</v>
      </c>
    </row>
    <row r="64" spans="2:22">
      <c r="B64" s="8" t="s">
        <v>7</v>
      </c>
      <c r="C64" s="28">
        <v>375</v>
      </c>
      <c r="D64" s="10">
        <v>3650</v>
      </c>
      <c r="E64" s="11">
        <f t="shared" si="7"/>
        <v>1368750</v>
      </c>
      <c r="F64" s="28">
        <f t="shared" si="4"/>
        <v>375</v>
      </c>
      <c r="G64" s="10">
        <v>4550</v>
      </c>
      <c r="H64" s="11">
        <f t="shared" si="8"/>
        <v>1706250</v>
      </c>
      <c r="I64" s="28">
        <f t="shared" si="5"/>
        <v>375</v>
      </c>
      <c r="J64" s="10">
        <v>5560</v>
      </c>
      <c r="K64" s="11">
        <f t="shared" si="9"/>
        <v>2085000</v>
      </c>
      <c r="L64" s="28">
        <f t="shared" si="6"/>
        <v>375</v>
      </c>
      <c r="M64" s="10">
        <v>6500</v>
      </c>
      <c r="N64" s="11">
        <f t="shared" si="10"/>
        <v>2437500</v>
      </c>
      <c r="P64" s="1">
        <v>1681</v>
      </c>
      <c r="Q64" s="1">
        <f t="shared" ref="Q64:Q82" si="12">P64/9*12</f>
        <v>2241.333333333333</v>
      </c>
      <c r="R64" s="25">
        <f t="shared" ref="R64:R82" si="13">D64-Q64</f>
        <v>1408.666666666667</v>
      </c>
      <c r="S64" s="26">
        <f t="shared" si="11"/>
        <v>0.62849494348602042</v>
      </c>
    </row>
    <row r="65" spans="2:19">
      <c r="B65" s="8" t="s">
        <v>8</v>
      </c>
      <c r="C65" s="28">
        <v>130</v>
      </c>
      <c r="D65" s="10">
        <v>7325</v>
      </c>
      <c r="E65" s="11">
        <f t="shared" si="7"/>
        <v>952250</v>
      </c>
      <c r="F65" s="28">
        <f t="shared" si="4"/>
        <v>130</v>
      </c>
      <c r="G65" s="10">
        <v>9100</v>
      </c>
      <c r="H65" s="11">
        <f t="shared" si="8"/>
        <v>1183000</v>
      </c>
      <c r="I65" s="28">
        <f t="shared" si="5"/>
        <v>130</v>
      </c>
      <c r="J65" s="10">
        <v>11140</v>
      </c>
      <c r="K65" s="11">
        <f t="shared" si="9"/>
        <v>1448200</v>
      </c>
      <c r="L65" s="28">
        <f t="shared" si="6"/>
        <v>130</v>
      </c>
      <c r="M65" s="10">
        <v>13000</v>
      </c>
      <c r="N65" s="11">
        <f t="shared" si="10"/>
        <v>1690000</v>
      </c>
      <c r="P65" s="1">
        <v>4143</v>
      </c>
      <c r="Q65" s="1">
        <f t="shared" si="12"/>
        <v>5524</v>
      </c>
      <c r="R65" s="25">
        <f t="shared" si="13"/>
        <v>1801</v>
      </c>
      <c r="S65" s="26">
        <f t="shared" si="11"/>
        <v>0.32603186097031139</v>
      </c>
    </row>
    <row r="66" spans="2:19">
      <c r="B66" s="8" t="s">
        <v>9</v>
      </c>
      <c r="C66" s="28">
        <v>400</v>
      </c>
      <c r="D66" s="10">
        <f>1280*0.7</f>
        <v>896</v>
      </c>
      <c r="E66" s="11">
        <f t="shared" si="7"/>
        <v>358400</v>
      </c>
      <c r="F66" s="28">
        <f t="shared" si="4"/>
        <v>400</v>
      </c>
      <c r="G66" s="10">
        <v>1280</v>
      </c>
      <c r="H66" s="11">
        <f t="shared" si="8"/>
        <v>512000</v>
      </c>
      <c r="I66" s="28">
        <f t="shared" si="5"/>
        <v>400</v>
      </c>
      <c r="J66" s="10">
        <v>1345</v>
      </c>
      <c r="K66" s="11">
        <f t="shared" si="9"/>
        <v>538000</v>
      </c>
      <c r="L66" s="28">
        <f t="shared" si="6"/>
        <v>400</v>
      </c>
      <c r="M66" s="10">
        <v>1410</v>
      </c>
      <c r="N66" s="11">
        <f t="shared" si="10"/>
        <v>564000</v>
      </c>
      <c r="P66" s="1">
        <f>248</f>
        <v>248</v>
      </c>
      <c r="Q66" s="1">
        <f>P66/9*12</f>
        <v>330.66666666666669</v>
      </c>
      <c r="R66" s="25">
        <f>D66-Q66</f>
        <v>565.33333333333326</v>
      </c>
      <c r="S66" s="26">
        <f t="shared" si="11"/>
        <v>1.7096774193548383</v>
      </c>
    </row>
    <row r="67" spans="2:19">
      <c r="B67" s="8" t="s">
        <v>10</v>
      </c>
      <c r="C67" s="28">
        <v>175</v>
      </c>
      <c r="D67" s="10">
        <v>1200</v>
      </c>
      <c r="E67" s="11">
        <f t="shared" si="7"/>
        <v>210000</v>
      </c>
      <c r="F67" s="28">
        <f t="shared" si="4"/>
        <v>175</v>
      </c>
      <c r="G67" s="10">
        <v>1270</v>
      </c>
      <c r="H67" s="11">
        <f t="shared" si="8"/>
        <v>222250</v>
      </c>
      <c r="I67" s="28">
        <f t="shared" si="5"/>
        <v>175</v>
      </c>
      <c r="J67" s="10">
        <v>1330</v>
      </c>
      <c r="K67" s="11">
        <f t="shared" si="9"/>
        <v>232750</v>
      </c>
      <c r="L67" s="28">
        <f t="shared" si="6"/>
        <v>175</v>
      </c>
      <c r="M67" s="10">
        <v>1390</v>
      </c>
      <c r="N67" s="11">
        <f t="shared" si="10"/>
        <v>243250</v>
      </c>
      <c r="P67" s="1">
        <v>227</v>
      </c>
      <c r="Q67" s="1">
        <f>P67/9*12</f>
        <v>302.66666666666663</v>
      </c>
      <c r="R67" s="25"/>
      <c r="S67" s="26"/>
    </row>
    <row r="68" spans="2:19">
      <c r="B68" s="8" t="s">
        <v>11</v>
      </c>
      <c r="C68" s="28">
        <v>70</v>
      </c>
      <c r="D68" s="10">
        <v>2780</v>
      </c>
      <c r="E68" s="11">
        <f t="shared" si="7"/>
        <v>194600</v>
      </c>
      <c r="F68" s="28">
        <f t="shared" si="4"/>
        <v>70</v>
      </c>
      <c r="G68" s="10">
        <v>2920</v>
      </c>
      <c r="H68" s="11">
        <f t="shared" si="8"/>
        <v>204400</v>
      </c>
      <c r="I68" s="28">
        <f t="shared" si="5"/>
        <v>70</v>
      </c>
      <c r="J68" s="10">
        <v>3200</v>
      </c>
      <c r="K68" s="11">
        <f t="shared" si="9"/>
        <v>224000</v>
      </c>
      <c r="L68" s="28">
        <f t="shared" si="6"/>
        <v>70</v>
      </c>
      <c r="M68" s="10">
        <v>3520</v>
      </c>
      <c r="N68" s="11">
        <f t="shared" si="10"/>
        <v>246400</v>
      </c>
      <c r="P68" s="29">
        <f>1736+93</f>
        <v>1829</v>
      </c>
      <c r="Q68" s="1">
        <f t="shared" si="12"/>
        <v>2438.666666666667</v>
      </c>
      <c r="R68" s="25">
        <f t="shared" si="13"/>
        <v>341.33333333333303</v>
      </c>
      <c r="S68" s="26">
        <f t="shared" si="11"/>
        <v>0.13996719518862752</v>
      </c>
    </row>
    <row r="69" spans="2:19">
      <c r="B69" s="8" t="s">
        <v>12</v>
      </c>
      <c r="C69" s="28">
        <v>400</v>
      </c>
      <c r="D69" s="10">
        <v>210</v>
      </c>
      <c r="E69" s="11">
        <f t="shared" si="7"/>
        <v>84000</v>
      </c>
      <c r="F69" s="28">
        <f t="shared" si="4"/>
        <v>400</v>
      </c>
      <c r="G69" s="10">
        <v>220</v>
      </c>
      <c r="H69" s="11">
        <f t="shared" si="8"/>
        <v>88000</v>
      </c>
      <c r="I69" s="28">
        <f t="shared" si="5"/>
        <v>400</v>
      </c>
      <c r="J69" s="10">
        <v>240</v>
      </c>
      <c r="K69" s="11">
        <f t="shared" si="9"/>
        <v>96000</v>
      </c>
      <c r="L69" s="28">
        <f t="shared" si="6"/>
        <v>400</v>
      </c>
      <c r="M69" s="10">
        <v>265</v>
      </c>
      <c r="N69" s="11">
        <f t="shared" si="10"/>
        <v>106000</v>
      </c>
      <c r="S69" s="26"/>
    </row>
    <row r="70" spans="2:19">
      <c r="B70" s="8" t="s">
        <v>13</v>
      </c>
      <c r="C70" s="28">
        <v>175</v>
      </c>
      <c r="D70" s="10">
        <v>840</v>
      </c>
      <c r="E70" s="11">
        <f t="shared" si="7"/>
        <v>147000</v>
      </c>
      <c r="F70" s="28">
        <f t="shared" si="4"/>
        <v>175</v>
      </c>
      <c r="G70" s="10">
        <v>880</v>
      </c>
      <c r="H70" s="11">
        <f t="shared" si="8"/>
        <v>154000</v>
      </c>
      <c r="I70" s="28">
        <f t="shared" si="5"/>
        <v>175</v>
      </c>
      <c r="J70" s="10">
        <v>925</v>
      </c>
      <c r="K70" s="11">
        <f t="shared" si="9"/>
        <v>161875</v>
      </c>
      <c r="L70" s="28">
        <f t="shared" si="6"/>
        <v>175</v>
      </c>
      <c r="M70" s="10">
        <v>970</v>
      </c>
      <c r="N70" s="11">
        <f t="shared" si="10"/>
        <v>169750</v>
      </c>
      <c r="P70" s="1">
        <f>265</f>
        <v>265</v>
      </c>
      <c r="Q70" s="1">
        <f>P70/9*12</f>
        <v>353.33333333333331</v>
      </c>
      <c r="R70" s="25">
        <f>D69-Q70</f>
        <v>-143.33333333333331</v>
      </c>
      <c r="S70" s="26">
        <f t="shared" si="11"/>
        <v>-0.40566037735849053</v>
      </c>
    </row>
    <row r="71" spans="2:19">
      <c r="B71" s="8" t="s">
        <v>14</v>
      </c>
      <c r="C71" s="28">
        <v>70</v>
      </c>
      <c r="D71" s="10">
        <f>1310*0.7</f>
        <v>916.99999999999989</v>
      </c>
      <c r="E71" s="11">
        <f t="shared" si="7"/>
        <v>64189.999999999993</v>
      </c>
      <c r="F71" s="28">
        <f t="shared" si="4"/>
        <v>70</v>
      </c>
      <c r="G71" s="10">
        <v>1375</v>
      </c>
      <c r="H71" s="11">
        <f t="shared" si="8"/>
        <v>96250</v>
      </c>
      <c r="I71" s="28">
        <f t="shared" si="5"/>
        <v>70</v>
      </c>
      <c r="J71" s="10">
        <v>1515</v>
      </c>
      <c r="K71" s="11">
        <f t="shared" si="9"/>
        <v>106050</v>
      </c>
      <c r="L71" s="28">
        <f t="shared" si="6"/>
        <v>70</v>
      </c>
      <c r="M71" s="10">
        <v>1670</v>
      </c>
      <c r="N71" s="11">
        <f t="shared" si="10"/>
        <v>116900</v>
      </c>
      <c r="P71" s="1">
        <v>295</v>
      </c>
      <c r="Q71" s="1">
        <f t="shared" si="12"/>
        <v>393.33333333333337</v>
      </c>
      <c r="R71" s="25">
        <f t="shared" si="13"/>
        <v>523.66666666666652</v>
      </c>
      <c r="S71" s="26">
        <f t="shared" si="11"/>
        <v>1.3313559322033892</v>
      </c>
    </row>
    <row r="72" spans="2:19">
      <c r="B72" s="8" t="s">
        <v>15</v>
      </c>
      <c r="C72" s="28">
        <v>350</v>
      </c>
      <c r="D72" s="10">
        <v>150</v>
      </c>
      <c r="E72" s="11">
        <f t="shared" si="7"/>
        <v>52500</v>
      </c>
      <c r="F72" s="28">
        <f t="shared" si="4"/>
        <v>350</v>
      </c>
      <c r="G72" s="10">
        <v>135</v>
      </c>
      <c r="H72" s="11">
        <f t="shared" si="8"/>
        <v>47250</v>
      </c>
      <c r="I72" s="28">
        <f t="shared" si="5"/>
        <v>350</v>
      </c>
      <c r="J72" s="10">
        <v>120</v>
      </c>
      <c r="K72" s="11">
        <f>I72*J72</f>
        <v>42000</v>
      </c>
      <c r="L72" s="28">
        <f t="shared" si="6"/>
        <v>350</v>
      </c>
      <c r="M72" s="10">
        <v>105</v>
      </c>
      <c r="N72" s="11">
        <f t="shared" si="10"/>
        <v>36750</v>
      </c>
      <c r="P72" s="1">
        <v>110</v>
      </c>
      <c r="Q72" s="1">
        <f t="shared" si="12"/>
        <v>146.66666666666666</v>
      </c>
      <c r="R72" s="25">
        <f t="shared" si="13"/>
        <v>3.3333333333333428</v>
      </c>
      <c r="S72" s="26">
        <f t="shared" si="11"/>
        <v>2.2727272727272794E-2</v>
      </c>
    </row>
    <row r="73" spans="2:19">
      <c r="B73" s="30" t="s">
        <v>16</v>
      </c>
      <c r="C73" s="22">
        <v>11</v>
      </c>
      <c r="D73" s="27">
        <f>C92*6</f>
        <v>25620</v>
      </c>
      <c r="E73" s="24">
        <f t="shared" si="7"/>
        <v>281820</v>
      </c>
      <c r="F73" s="22">
        <f t="shared" si="4"/>
        <v>11</v>
      </c>
      <c r="G73" s="27">
        <f>D92*6</f>
        <v>44400</v>
      </c>
      <c r="H73" s="24">
        <f t="shared" si="8"/>
        <v>488400</v>
      </c>
      <c r="I73" s="22">
        <f t="shared" si="5"/>
        <v>11</v>
      </c>
      <c r="J73" s="27">
        <f>E92*6</f>
        <v>51600</v>
      </c>
      <c r="K73" s="24">
        <f>I73*J73</f>
        <v>567600</v>
      </c>
      <c r="L73" s="22">
        <f t="shared" si="6"/>
        <v>11</v>
      </c>
      <c r="M73" s="27">
        <f>F92*6</f>
        <v>59400</v>
      </c>
      <c r="N73" s="24">
        <f t="shared" si="10"/>
        <v>653400</v>
      </c>
      <c r="P73" s="1">
        <v>18438</v>
      </c>
      <c r="Q73" s="1">
        <f t="shared" si="12"/>
        <v>24584</v>
      </c>
      <c r="R73" s="25">
        <f t="shared" si="13"/>
        <v>1036</v>
      </c>
      <c r="S73" s="26">
        <f t="shared" si="11"/>
        <v>4.2141230068337129E-2</v>
      </c>
    </row>
    <row r="74" spans="2:19" ht="16" thickBot="1">
      <c r="B74" s="13" t="s">
        <v>17</v>
      </c>
      <c r="C74" s="28">
        <v>25</v>
      </c>
      <c r="D74" s="10">
        <v>185</v>
      </c>
      <c r="E74" s="14">
        <f t="shared" si="7"/>
        <v>4625</v>
      </c>
      <c r="F74" s="28">
        <f t="shared" si="4"/>
        <v>25</v>
      </c>
      <c r="G74" s="10">
        <v>195</v>
      </c>
      <c r="H74" s="14">
        <f t="shared" si="8"/>
        <v>4875</v>
      </c>
      <c r="I74" s="28">
        <f t="shared" si="5"/>
        <v>25</v>
      </c>
      <c r="J74" s="10">
        <v>205</v>
      </c>
      <c r="K74" s="14">
        <f t="shared" si="9"/>
        <v>5125</v>
      </c>
      <c r="L74" s="28">
        <f t="shared" si="6"/>
        <v>25</v>
      </c>
      <c r="M74" s="10">
        <v>215</v>
      </c>
      <c r="N74" s="14">
        <f t="shared" si="10"/>
        <v>5375</v>
      </c>
      <c r="P74" s="1">
        <v>133</v>
      </c>
      <c r="Q74" s="1">
        <f t="shared" si="12"/>
        <v>177.33333333333334</v>
      </c>
      <c r="R74" s="25">
        <f t="shared" si="13"/>
        <v>7.6666666666666572</v>
      </c>
      <c r="S74" s="26">
        <f t="shared" si="11"/>
        <v>4.3233082706766859E-2</v>
      </c>
    </row>
    <row r="75" spans="2:19">
      <c r="B75" s="15" t="s">
        <v>18</v>
      </c>
      <c r="C75" s="16"/>
      <c r="D75" s="17"/>
      <c r="E75" s="17">
        <f>SUM(E62:E74)</f>
        <v>4173415</v>
      </c>
      <c r="F75" s="16"/>
      <c r="G75" s="16"/>
      <c r="H75" s="16">
        <f>SUM(H62:H74)</f>
        <v>5323835</v>
      </c>
      <c r="I75" s="16"/>
      <c r="J75" s="16"/>
      <c r="K75" s="16">
        <f>SUM(K62:K74)</f>
        <v>6123760</v>
      </c>
      <c r="L75" s="16"/>
      <c r="M75" s="16"/>
      <c r="N75" s="16">
        <f>SUM(N62:N74)</f>
        <v>6886485</v>
      </c>
      <c r="R75" s="25"/>
      <c r="S75" s="26"/>
    </row>
    <row r="76" spans="2:19">
      <c r="R76" s="25"/>
      <c r="S76" s="26"/>
    </row>
    <row r="77" spans="2:19" ht="16" thickBot="1">
      <c r="Q77" s="1">
        <f>Q73/4310</f>
        <v>5.7039443155452441</v>
      </c>
      <c r="R77" s="25"/>
      <c r="S77" s="26"/>
    </row>
    <row r="78" spans="2:19">
      <c r="B78" s="1025" t="s">
        <v>19</v>
      </c>
      <c r="C78" s="1022">
        <v>2019</v>
      </c>
      <c r="D78" s="1023"/>
      <c r="E78" s="1024"/>
      <c r="F78" s="1022">
        <v>2020</v>
      </c>
      <c r="G78" s="1023"/>
      <c r="H78" s="1024"/>
      <c r="I78" s="1022">
        <v>2021</v>
      </c>
      <c r="J78" s="1023"/>
      <c r="K78" s="1024"/>
      <c r="L78" s="1022">
        <v>2022</v>
      </c>
      <c r="M78" s="1023"/>
      <c r="N78" s="1024"/>
      <c r="R78" s="25"/>
      <c r="S78" s="26"/>
    </row>
    <row r="79" spans="2:19">
      <c r="B79" s="1026"/>
      <c r="C79" s="5" t="s">
        <v>2</v>
      </c>
      <c r="D79" s="6" t="s">
        <v>3</v>
      </c>
      <c r="E79" s="7" t="s">
        <v>4</v>
      </c>
      <c r="F79" s="5" t="s">
        <v>2</v>
      </c>
      <c r="G79" s="6" t="s">
        <v>3</v>
      </c>
      <c r="H79" s="7" t="s">
        <v>4</v>
      </c>
      <c r="I79" s="5" t="s">
        <v>2</v>
      </c>
      <c r="J79" s="6" t="s">
        <v>3</v>
      </c>
      <c r="K79" s="7" t="s">
        <v>4</v>
      </c>
      <c r="L79" s="5" t="s">
        <v>2</v>
      </c>
      <c r="M79" s="6" t="s">
        <v>3</v>
      </c>
      <c r="N79" s="7" t="s">
        <v>4</v>
      </c>
      <c r="R79" s="25"/>
      <c r="S79" s="26"/>
    </row>
    <row r="80" spans="2:19">
      <c r="B80" s="8" t="s">
        <v>20</v>
      </c>
      <c r="C80" s="18">
        <v>1840</v>
      </c>
      <c r="D80" s="19">
        <v>250</v>
      </c>
      <c r="E80" s="11">
        <f>C80*D80</f>
        <v>460000</v>
      </c>
      <c r="F80" s="31">
        <f>C80</f>
        <v>1840</v>
      </c>
      <c r="G80" s="19">
        <v>250</v>
      </c>
      <c r="H80" s="11">
        <f>F80*G80</f>
        <v>460000</v>
      </c>
      <c r="I80" s="31">
        <f>C80</f>
        <v>1840</v>
      </c>
      <c r="J80" s="19">
        <v>250</v>
      </c>
      <c r="K80" s="11">
        <f>I80*J80</f>
        <v>460000</v>
      </c>
      <c r="L80" s="31">
        <f>C80</f>
        <v>1840</v>
      </c>
      <c r="M80" s="19">
        <v>250</v>
      </c>
      <c r="N80" s="11">
        <f>L80*M80</f>
        <v>460000</v>
      </c>
      <c r="P80" s="1">
        <v>195</v>
      </c>
      <c r="Q80" s="1">
        <f t="shared" si="12"/>
        <v>260</v>
      </c>
      <c r="R80" s="25">
        <f t="shared" si="13"/>
        <v>-10</v>
      </c>
      <c r="S80" s="26">
        <f t="shared" si="11"/>
        <v>-3.8461538461538464E-2</v>
      </c>
    </row>
    <row r="81" spans="2:19">
      <c r="B81" s="8" t="s">
        <v>21</v>
      </c>
      <c r="C81" s="18">
        <v>4200</v>
      </c>
      <c r="D81" s="19">
        <v>380</v>
      </c>
      <c r="E81" s="11">
        <f>C81*D81</f>
        <v>1596000</v>
      </c>
      <c r="F81" s="31">
        <f>C81</f>
        <v>4200</v>
      </c>
      <c r="G81" s="19">
        <v>380</v>
      </c>
      <c r="H81" s="11">
        <f>F81*G81</f>
        <v>1596000</v>
      </c>
      <c r="I81" s="31">
        <f>C81</f>
        <v>4200</v>
      </c>
      <c r="J81" s="19">
        <v>380</v>
      </c>
      <c r="K81" s="11">
        <f>I81*J81</f>
        <v>1596000</v>
      </c>
      <c r="L81" s="31">
        <f>C81</f>
        <v>4200</v>
      </c>
      <c r="M81" s="19">
        <v>380</v>
      </c>
      <c r="N81" s="11">
        <f>L81*M81</f>
        <v>1596000</v>
      </c>
      <c r="P81" s="1">
        <v>265</v>
      </c>
      <c r="Q81" s="1">
        <f t="shared" si="12"/>
        <v>353.33333333333331</v>
      </c>
      <c r="R81" s="25">
        <f t="shared" si="13"/>
        <v>26.666666666666686</v>
      </c>
      <c r="S81" s="26">
        <f t="shared" si="11"/>
        <v>7.54716981132076E-2</v>
      </c>
    </row>
    <row r="82" spans="2:19">
      <c r="B82" s="8" t="s">
        <v>22</v>
      </c>
      <c r="C82" s="18">
        <v>8800</v>
      </c>
      <c r="D82" s="19">
        <v>90</v>
      </c>
      <c r="E82" s="11">
        <f>C82*D82</f>
        <v>792000</v>
      </c>
      <c r="F82" s="31">
        <f>C82</f>
        <v>8800</v>
      </c>
      <c r="G82" s="19">
        <v>95</v>
      </c>
      <c r="H82" s="11">
        <f>F82*G82</f>
        <v>836000</v>
      </c>
      <c r="I82" s="31">
        <f>C82</f>
        <v>8800</v>
      </c>
      <c r="J82" s="19">
        <v>95</v>
      </c>
      <c r="K82" s="11">
        <f>I82*J82</f>
        <v>836000</v>
      </c>
      <c r="L82" s="31">
        <f>C82</f>
        <v>8800</v>
      </c>
      <c r="M82" s="19">
        <v>90</v>
      </c>
      <c r="N82" s="11">
        <f>L82*M82</f>
        <v>792000</v>
      </c>
      <c r="P82" s="1">
        <v>59</v>
      </c>
      <c r="Q82" s="1">
        <f t="shared" si="12"/>
        <v>78.666666666666657</v>
      </c>
      <c r="R82" s="25">
        <f t="shared" si="13"/>
        <v>11.333333333333343</v>
      </c>
      <c r="S82" s="26">
        <f t="shared" si="11"/>
        <v>0.14406779661016964</v>
      </c>
    </row>
    <row r="83" spans="2:19">
      <c r="B83" s="15" t="s">
        <v>18</v>
      </c>
      <c r="C83" s="16"/>
      <c r="D83" s="17"/>
      <c r="E83" s="17">
        <f>SUM(E80:E82)</f>
        <v>2848000</v>
      </c>
      <c r="F83" s="16"/>
      <c r="G83" s="16"/>
      <c r="H83" s="16">
        <f>SUM(H80:H82)</f>
        <v>2892000</v>
      </c>
      <c r="I83" s="16"/>
      <c r="J83" s="16"/>
      <c r="K83" s="16">
        <f>SUM(K80:K82)</f>
        <v>2892000</v>
      </c>
      <c r="L83" s="16"/>
      <c r="M83" s="16"/>
      <c r="N83" s="16">
        <f>SUM(N80:N82)</f>
        <v>2848000</v>
      </c>
    </row>
    <row r="86" spans="2:19">
      <c r="B86" s="20" t="s">
        <v>23</v>
      </c>
      <c r="E86" s="17">
        <f>E75+E83</f>
        <v>7021415</v>
      </c>
      <c r="F86" s="15"/>
      <c r="G86" s="15"/>
      <c r="H86" s="17">
        <f>H75+H83</f>
        <v>8215835</v>
      </c>
      <c r="I86" s="15"/>
      <c r="J86" s="15"/>
      <c r="K86" s="17">
        <f>K75+K83</f>
        <v>9015760</v>
      </c>
      <c r="L86" s="15"/>
      <c r="M86" s="15"/>
      <c r="N86" s="17">
        <f>N75+N83</f>
        <v>9734485</v>
      </c>
    </row>
    <row r="89" spans="2:19">
      <c r="C89" s="32">
        <v>2019</v>
      </c>
      <c r="D89" s="32">
        <v>2020</v>
      </c>
      <c r="E89" s="32">
        <v>2021</v>
      </c>
      <c r="F89" s="32">
        <v>2022</v>
      </c>
    </row>
    <row r="90" spans="2:19">
      <c r="B90" s="1" t="s">
        <v>27</v>
      </c>
      <c r="C90" s="33">
        <v>6800</v>
      </c>
      <c r="D90" s="33">
        <v>8200</v>
      </c>
      <c r="E90" s="33">
        <v>9600</v>
      </c>
      <c r="F90" s="33">
        <v>11000</v>
      </c>
    </row>
    <row r="91" spans="2:19">
      <c r="C91" s="33">
        <v>1400</v>
      </c>
      <c r="D91" s="33">
        <f>D90-C90</f>
        <v>1400</v>
      </c>
      <c r="E91" s="33">
        <f>E90-D90</f>
        <v>1400</v>
      </c>
      <c r="F91" s="33">
        <f>F90-E90</f>
        <v>1400</v>
      </c>
    </row>
    <row r="92" spans="2:19">
      <c r="B92" s="1" t="s">
        <v>28</v>
      </c>
      <c r="C92" s="33">
        <f>6100*0.7</f>
        <v>4270</v>
      </c>
      <c r="D92" s="33">
        <v>7400</v>
      </c>
      <c r="E92" s="33">
        <v>8600</v>
      </c>
      <c r="F92" s="33">
        <v>9900</v>
      </c>
    </row>
    <row r="97" spans="2:15" ht="18" thickBot="1">
      <c r="B97" s="34" t="s">
        <v>52</v>
      </c>
    </row>
    <row r="98" spans="2:15" ht="16" thickTop="1"/>
    <row r="99" spans="2:15">
      <c r="B99" s="36" t="s">
        <v>0</v>
      </c>
      <c r="C99" s="37"/>
      <c r="D99" s="37"/>
      <c r="E99" s="37"/>
      <c r="F99" s="37"/>
      <c r="G99" s="37"/>
      <c r="H99" s="37"/>
      <c r="I99" s="37"/>
      <c r="J99" s="37"/>
      <c r="K99" s="37"/>
      <c r="L99"/>
      <c r="M99"/>
      <c r="N99"/>
      <c r="O99"/>
    </row>
    <row r="100" spans="2:15">
      <c r="B100"/>
      <c r="C100" s="37"/>
      <c r="D100" s="37"/>
      <c r="E100" s="37"/>
      <c r="F100" s="37"/>
      <c r="G100" s="37"/>
      <c r="H100" s="37"/>
      <c r="I100" s="37"/>
      <c r="J100" s="37"/>
      <c r="K100" s="37"/>
      <c r="L100"/>
      <c r="M100"/>
      <c r="N100"/>
      <c r="O100"/>
    </row>
    <row r="101" spans="2:15">
      <c r="B101" s="36" t="s">
        <v>36</v>
      </c>
      <c r="C101" s="37"/>
      <c r="D101" s="37"/>
      <c r="E101" s="37"/>
      <c r="F101" s="37"/>
      <c r="G101" s="37"/>
      <c r="H101" s="37"/>
      <c r="I101" s="37"/>
      <c r="J101" s="37"/>
      <c r="K101" s="37"/>
      <c r="L101"/>
      <c r="M101"/>
      <c r="N101"/>
      <c r="O101"/>
    </row>
    <row r="102" spans="2:15">
      <c r="B102" s="38"/>
      <c r="C102" s="1030">
        <v>2019</v>
      </c>
      <c r="D102" s="1030"/>
      <c r="E102" s="1030"/>
      <c r="F102" s="1030">
        <v>2020</v>
      </c>
      <c r="G102" s="1030"/>
      <c r="H102" s="1030"/>
      <c r="I102" s="1030">
        <v>2021</v>
      </c>
      <c r="J102" s="1030"/>
      <c r="K102" s="1030"/>
      <c r="L102" s="1030">
        <v>2022</v>
      </c>
      <c r="M102" s="1030"/>
      <c r="N102" s="1030"/>
      <c r="O102"/>
    </row>
    <row r="103" spans="2:15">
      <c r="B103" s="38"/>
      <c r="C103" s="39" t="s">
        <v>2</v>
      </c>
      <c r="D103" s="39" t="s">
        <v>3</v>
      </c>
      <c r="E103" s="39" t="s">
        <v>4</v>
      </c>
      <c r="F103" s="39" t="s">
        <v>2</v>
      </c>
      <c r="G103" s="39" t="s">
        <v>3</v>
      </c>
      <c r="H103" s="39" t="s">
        <v>4</v>
      </c>
      <c r="I103" s="39" t="s">
        <v>2</v>
      </c>
      <c r="J103" s="39" t="s">
        <v>3</v>
      </c>
      <c r="K103" s="39" t="s">
        <v>4</v>
      </c>
      <c r="L103" s="39" t="s">
        <v>2</v>
      </c>
      <c r="M103" s="39" t="s">
        <v>3</v>
      </c>
      <c r="N103" s="39" t="s">
        <v>4</v>
      </c>
      <c r="O103"/>
    </row>
    <row r="104" spans="2:15">
      <c r="B104" s="40" t="s">
        <v>37</v>
      </c>
      <c r="C104" s="41">
        <v>790</v>
      </c>
      <c r="D104" s="41">
        <v>10</v>
      </c>
      <c r="E104" s="41">
        <f>C104*D104*12</f>
        <v>94800</v>
      </c>
      <c r="F104" s="41">
        <v>790</v>
      </c>
      <c r="G104" s="41">
        <v>10</v>
      </c>
      <c r="H104" s="41">
        <f>F104*G104*12</f>
        <v>94800</v>
      </c>
      <c r="I104" s="41">
        <v>790</v>
      </c>
      <c r="J104" s="41">
        <v>10</v>
      </c>
      <c r="K104" s="41">
        <f>I104*J104*12</f>
        <v>94800</v>
      </c>
      <c r="L104" s="41">
        <v>790</v>
      </c>
      <c r="M104" s="41">
        <v>10</v>
      </c>
      <c r="N104" s="41">
        <f>L104*M104*12</f>
        <v>94800</v>
      </c>
      <c r="O104"/>
    </row>
    <row r="105" spans="2:15">
      <c r="B105"/>
      <c r="C105" s="37"/>
      <c r="D105" s="37"/>
      <c r="E105" s="37"/>
      <c r="F105" s="37"/>
      <c r="G105" s="37"/>
      <c r="H105" s="37"/>
      <c r="I105" s="37"/>
      <c r="J105" s="37"/>
      <c r="K105" s="37"/>
      <c r="L105"/>
      <c r="M105"/>
      <c r="N105"/>
      <c r="O105"/>
    </row>
    <row r="106" spans="2:15">
      <c r="B106"/>
      <c r="C106" s="37"/>
      <c r="D106" s="37"/>
      <c r="E106" s="37"/>
      <c r="F106" s="37"/>
      <c r="G106" s="37"/>
      <c r="H106" s="37"/>
      <c r="I106" s="37"/>
      <c r="J106" s="37"/>
      <c r="K106" s="37"/>
      <c r="L106"/>
      <c r="M106"/>
      <c r="N106"/>
      <c r="O106"/>
    </row>
    <row r="107" spans="2:15">
      <c r="B107" s="36" t="s">
        <v>38</v>
      </c>
      <c r="C107"/>
      <c r="D107"/>
      <c r="E107"/>
      <c r="F107"/>
      <c r="G107"/>
      <c r="H107"/>
      <c r="I107"/>
      <c r="J107"/>
      <c r="K107"/>
      <c r="L107"/>
      <c r="M107"/>
      <c r="N107"/>
      <c r="O107"/>
    </row>
    <row r="108" spans="2:15">
      <c r="B108" s="1027"/>
      <c r="C108" s="1028">
        <v>2019</v>
      </c>
      <c r="D108" s="1028"/>
      <c r="E108" s="1028"/>
      <c r="F108" s="1028">
        <v>2020</v>
      </c>
      <c r="G108" s="1028"/>
      <c r="H108" s="1028"/>
      <c r="I108" s="1028">
        <v>2021</v>
      </c>
      <c r="J108" s="1028"/>
      <c r="K108" s="1028"/>
      <c r="L108" s="1028">
        <v>2022</v>
      </c>
      <c r="M108" s="1028"/>
      <c r="N108" s="1028"/>
      <c r="O108"/>
    </row>
    <row r="109" spans="2:15">
      <c r="B109" s="1027"/>
      <c r="C109" s="42" t="s">
        <v>2</v>
      </c>
      <c r="D109" s="42" t="s">
        <v>3</v>
      </c>
      <c r="E109" s="42" t="s">
        <v>18</v>
      </c>
      <c r="F109" s="42" t="s">
        <v>2</v>
      </c>
      <c r="G109" s="42" t="s">
        <v>3</v>
      </c>
      <c r="H109" s="42" t="s">
        <v>18</v>
      </c>
      <c r="I109" s="42" t="s">
        <v>2</v>
      </c>
      <c r="J109" s="42" t="s">
        <v>3</v>
      </c>
      <c r="K109" s="42" t="s">
        <v>18</v>
      </c>
      <c r="L109" s="42" t="s">
        <v>2</v>
      </c>
      <c r="M109" s="42" t="s">
        <v>3</v>
      </c>
      <c r="N109" s="42" t="s">
        <v>18</v>
      </c>
      <c r="O109"/>
    </row>
    <row r="110" spans="2:15">
      <c r="B110" s="43" t="s">
        <v>39</v>
      </c>
      <c r="C110" s="42"/>
      <c r="D110" s="42"/>
      <c r="E110" s="42"/>
      <c r="F110" s="42"/>
      <c r="G110" s="42"/>
      <c r="H110" s="42"/>
      <c r="I110" s="42"/>
      <c r="J110" s="42"/>
      <c r="K110" s="42"/>
      <c r="L110" s="42"/>
      <c r="M110" s="42"/>
      <c r="N110" s="42"/>
      <c r="O110"/>
    </row>
    <row r="111" spans="2:15">
      <c r="B111" s="44" t="s">
        <v>40</v>
      </c>
      <c r="C111" s="41">
        <v>2520</v>
      </c>
      <c r="D111" s="41">
        <v>1</v>
      </c>
      <c r="E111" s="41">
        <f>C111*D111*12</f>
        <v>30240</v>
      </c>
      <c r="F111" s="41">
        <v>2520</v>
      </c>
      <c r="G111" s="41">
        <v>1</v>
      </c>
      <c r="H111" s="41">
        <f t="shared" ref="H111:H116" si="14">F111*G111*12</f>
        <v>30240</v>
      </c>
      <c r="I111" s="41">
        <v>2520</v>
      </c>
      <c r="J111" s="41">
        <v>1</v>
      </c>
      <c r="K111" s="41">
        <f t="shared" ref="K111:K116" si="15">I111*J111*12</f>
        <v>30240</v>
      </c>
      <c r="L111" s="41">
        <v>2520</v>
      </c>
      <c r="M111" s="41">
        <v>1</v>
      </c>
      <c r="N111" s="41">
        <f t="shared" ref="N111:N116" si="16">L111*M111*12</f>
        <v>30240</v>
      </c>
      <c r="O111"/>
    </row>
    <row r="112" spans="2:15">
      <c r="B112" s="44" t="s">
        <v>41</v>
      </c>
      <c r="C112" s="41">
        <v>1680</v>
      </c>
      <c r="D112" s="41">
        <v>1</v>
      </c>
      <c r="E112" s="41">
        <f t="shared" ref="E112:E120" si="17">C112*D112*12</f>
        <v>20160</v>
      </c>
      <c r="F112" s="41">
        <v>1680</v>
      </c>
      <c r="G112" s="41">
        <v>1</v>
      </c>
      <c r="H112" s="41">
        <f t="shared" si="14"/>
        <v>20160</v>
      </c>
      <c r="I112" s="41">
        <v>1680</v>
      </c>
      <c r="J112" s="41">
        <v>1</v>
      </c>
      <c r="K112" s="41">
        <f t="shared" si="15"/>
        <v>20160</v>
      </c>
      <c r="L112" s="41">
        <v>1680</v>
      </c>
      <c r="M112" s="41">
        <v>1</v>
      </c>
      <c r="N112" s="41">
        <f t="shared" si="16"/>
        <v>20160</v>
      </c>
      <c r="O112"/>
    </row>
    <row r="113" spans="2:15">
      <c r="B113" s="44" t="s">
        <v>42</v>
      </c>
      <c r="C113" s="41">
        <v>840</v>
      </c>
      <c r="D113" s="41">
        <v>1</v>
      </c>
      <c r="E113" s="41">
        <f t="shared" si="17"/>
        <v>10080</v>
      </c>
      <c r="F113" s="41">
        <v>840</v>
      </c>
      <c r="G113" s="41">
        <v>1</v>
      </c>
      <c r="H113" s="41">
        <f t="shared" si="14"/>
        <v>10080</v>
      </c>
      <c r="I113" s="41">
        <v>840</v>
      </c>
      <c r="J113" s="41">
        <v>1</v>
      </c>
      <c r="K113" s="41">
        <f t="shared" si="15"/>
        <v>10080</v>
      </c>
      <c r="L113" s="41">
        <v>840</v>
      </c>
      <c r="M113" s="41">
        <v>1</v>
      </c>
      <c r="N113" s="41">
        <f t="shared" si="16"/>
        <v>10080</v>
      </c>
      <c r="O113"/>
    </row>
    <row r="114" spans="2:15">
      <c r="B114" s="44" t="s">
        <v>43</v>
      </c>
      <c r="C114" s="41">
        <v>1210</v>
      </c>
      <c r="D114" s="41">
        <v>2</v>
      </c>
      <c r="E114" s="41">
        <f t="shared" si="17"/>
        <v>29040</v>
      </c>
      <c r="F114" s="41">
        <v>1210</v>
      </c>
      <c r="G114" s="41">
        <v>2</v>
      </c>
      <c r="H114" s="41">
        <f t="shared" si="14"/>
        <v>29040</v>
      </c>
      <c r="I114" s="41">
        <v>1210</v>
      </c>
      <c r="J114" s="41">
        <v>2</v>
      </c>
      <c r="K114" s="41">
        <f t="shared" si="15"/>
        <v>29040</v>
      </c>
      <c r="L114" s="41">
        <v>1210</v>
      </c>
      <c r="M114" s="41">
        <v>2</v>
      </c>
      <c r="N114" s="41">
        <f t="shared" si="16"/>
        <v>29040</v>
      </c>
      <c r="O114"/>
    </row>
    <row r="115" spans="2:15">
      <c r="B115" s="44" t="s">
        <v>44</v>
      </c>
      <c r="C115" s="41">
        <v>790</v>
      </c>
      <c r="D115" s="41">
        <v>2</v>
      </c>
      <c r="E115" s="41">
        <f t="shared" si="17"/>
        <v>18960</v>
      </c>
      <c r="F115" s="41">
        <v>790</v>
      </c>
      <c r="G115" s="41">
        <v>2</v>
      </c>
      <c r="H115" s="41">
        <f t="shared" si="14"/>
        <v>18960</v>
      </c>
      <c r="I115" s="41">
        <v>790</v>
      </c>
      <c r="J115" s="41">
        <v>2</v>
      </c>
      <c r="K115" s="41">
        <f t="shared" si="15"/>
        <v>18960</v>
      </c>
      <c r="L115" s="41">
        <v>790</v>
      </c>
      <c r="M115" s="41">
        <v>2</v>
      </c>
      <c r="N115" s="41">
        <f t="shared" si="16"/>
        <v>18960</v>
      </c>
      <c r="O115"/>
    </row>
    <row r="116" spans="2:15">
      <c r="B116" s="44" t="s">
        <v>45</v>
      </c>
      <c r="C116" s="41">
        <v>790</v>
      </c>
      <c r="D116" s="41">
        <v>2</v>
      </c>
      <c r="E116" s="41">
        <f t="shared" si="17"/>
        <v>18960</v>
      </c>
      <c r="F116" s="41">
        <v>790</v>
      </c>
      <c r="G116" s="41">
        <v>2</v>
      </c>
      <c r="H116" s="41">
        <f t="shared" si="14"/>
        <v>18960</v>
      </c>
      <c r="I116" s="41">
        <v>790</v>
      </c>
      <c r="J116" s="41">
        <v>2</v>
      </c>
      <c r="K116" s="41">
        <f t="shared" si="15"/>
        <v>18960</v>
      </c>
      <c r="L116" s="41">
        <v>790</v>
      </c>
      <c r="M116" s="41">
        <v>2</v>
      </c>
      <c r="N116" s="41">
        <f t="shared" si="16"/>
        <v>18960</v>
      </c>
      <c r="O116"/>
    </row>
    <row r="117" spans="2:15">
      <c r="B117" s="45" t="s">
        <v>46</v>
      </c>
      <c r="C117" s="41"/>
      <c r="D117" s="41"/>
      <c r="E117" s="41"/>
      <c r="F117" s="41"/>
      <c r="G117" s="41"/>
      <c r="H117" s="41"/>
      <c r="I117" s="41"/>
      <c r="J117" s="41"/>
      <c r="K117" s="41"/>
      <c r="L117" s="41"/>
      <c r="M117" s="41"/>
      <c r="N117" s="41"/>
      <c r="O117"/>
    </row>
    <row r="118" spans="2:15">
      <c r="B118" s="44" t="s">
        <v>43</v>
      </c>
      <c r="C118" s="41">
        <v>1010</v>
      </c>
      <c r="D118" s="41">
        <v>3</v>
      </c>
      <c r="E118" s="41">
        <f t="shared" si="17"/>
        <v>36360</v>
      </c>
      <c r="F118" s="41">
        <v>1010</v>
      </c>
      <c r="G118" s="41">
        <v>3</v>
      </c>
      <c r="H118" s="41">
        <f>F118*G118*12</f>
        <v>36360</v>
      </c>
      <c r="I118" s="41">
        <v>1010</v>
      </c>
      <c r="J118" s="41">
        <v>3</v>
      </c>
      <c r="K118" s="41">
        <f>I118*J118*12</f>
        <v>36360</v>
      </c>
      <c r="L118" s="41">
        <v>1010</v>
      </c>
      <c r="M118" s="41">
        <v>3</v>
      </c>
      <c r="N118" s="41">
        <f>L118*M118*12</f>
        <v>36360</v>
      </c>
      <c r="O118"/>
    </row>
    <row r="119" spans="2:15">
      <c r="B119" s="44" t="s">
        <v>44</v>
      </c>
      <c r="C119" s="41">
        <v>750</v>
      </c>
      <c r="D119" s="41">
        <v>3</v>
      </c>
      <c r="E119" s="41">
        <f t="shared" si="17"/>
        <v>27000</v>
      </c>
      <c r="F119" s="41">
        <v>750</v>
      </c>
      <c r="G119" s="41">
        <v>3</v>
      </c>
      <c r="H119" s="41">
        <f>F119*G119*12</f>
        <v>27000</v>
      </c>
      <c r="I119" s="41">
        <v>750</v>
      </c>
      <c r="J119" s="41">
        <v>3</v>
      </c>
      <c r="K119" s="41">
        <f>I119*J119*12</f>
        <v>27000</v>
      </c>
      <c r="L119" s="41">
        <v>750</v>
      </c>
      <c r="M119" s="41">
        <v>3</v>
      </c>
      <c r="N119" s="41">
        <f>L119*M119*12</f>
        <v>27000</v>
      </c>
      <c r="O119"/>
    </row>
    <row r="120" spans="2:15">
      <c r="B120" s="44" t="s">
        <v>45</v>
      </c>
      <c r="C120" s="41">
        <v>580</v>
      </c>
      <c r="D120" s="41">
        <v>3</v>
      </c>
      <c r="E120" s="41">
        <f t="shared" si="17"/>
        <v>20880</v>
      </c>
      <c r="F120" s="41">
        <v>580</v>
      </c>
      <c r="G120" s="41">
        <v>3</v>
      </c>
      <c r="H120" s="41">
        <f>F120*G120*12</f>
        <v>20880</v>
      </c>
      <c r="I120" s="41">
        <v>580</v>
      </c>
      <c r="J120" s="41">
        <v>3</v>
      </c>
      <c r="K120" s="41">
        <f>I120*J120*12</f>
        <v>20880</v>
      </c>
      <c r="L120" s="41">
        <v>580</v>
      </c>
      <c r="M120" s="41">
        <v>3</v>
      </c>
      <c r="N120" s="41">
        <f>L120*M120*12</f>
        <v>20880</v>
      </c>
      <c r="O120"/>
    </row>
    <row r="121" spans="2:15">
      <c r="B121" s="45" t="s">
        <v>47</v>
      </c>
      <c r="C121" s="41"/>
      <c r="D121" s="41"/>
      <c r="E121" s="41"/>
      <c r="F121" s="41"/>
      <c r="G121" s="41"/>
      <c r="H121" s="41"/>
      <c r="I121" s="41"/>
      <c r="J121" s="41"/>
      <c r="K121" s="41"/>
      <c r="L121" s="41"/>
      <c r="M121" s="41"/>
      <c r="N121" s="41"/>
      <c r="O121"/>
    </row>
    <row r="122" spans="2:15">
      <c r="B122" s="44" t="s">
        <v>48</v>
      </c>
      <c r="C122" s="46">
        <v>2</v>
      </c>
      <c r="D122" s="41">
        <v>15000</v>
      </c>
      <c r="E122" s="41">
        <f>C122*D122</f>
        <v>30000</v>
      </c>
      <c r="F122" s="46">
        <v>2</v>
      </c>
      <c r="G122" s="41">
        <v>15000</v>
      </c>
      <c r="H122" s="41">
        <f>F122*G122</f>
        <v>30000</v>
      </c>
      <c r="I122" s="46">
        <v>2</v>
      </c>
      <c r="J122" s="41">
        <v>15000</v>
      </c>
      <c r="K122" s="41">
        <f>I122*J122</f>
        <v>30000</v>
      </c>
      <c r="L122" s="46">
        <v>2</v>
      </c>
      <c r="M122" s="41">
        <v>15000</v>
      </c>
      <c r="N122" s="41">
        <f>L122*M122</f>
        <v>30000</v>
      </c>
      <c r="O122"/>
    </row>
    <row r="123" spans="2:15">
      <c r="B123" s="44" t="s">
        <v>49</v>
      </c>
      <c r="C123" s="41">
        <v>1500</v>
      </c>
      <c r="D123" s="41">
        <v>12</v>
      </c>
      <c r="E123" s="41">
        <f>C123*D123</f>
        <v>18000</v>
      </c>
      <c r="F123" s="41">
        <v>1500</v>
      </c>
      <c r="G123" s="41">
        <v>12</v>
      </c>
      <c r="H123" s="41">
        <f>F123*G123</f>
        <v>18000</v>
      </c>
      <c r="I123" s="41">
        <v>1500</v>
      </c>
      <c r="J123" s="41">
        <v>12</v>
      </c>
      <c r="K123" s="41">
        <f>I123*J123</f>
        <v>18000</v>
      </c>
      <c r="L123" s="41">
        <v>1500</v>
      </c>
      <c r="M123" s="41">
        <v>12</v>
      </c>
      <c r="N123" s="41">
        <f>L123*M123</f>
        <v>18000</v>
      </c>
      <c r="O123"/>
    </row>
    <row r="124" spans="2:15">
      <c r="B124" s="44" t="s">
        <v>50</v>
      </c>
      <c r="C124" s="41">
        <v>250</v>
      </c>
      <c r="D124" s="41">
        <v>12</v>
      </c>
      <c r="E124" s="41">
        <f>C124*D124</f>
        <v>3000</v>
      </c>
      <c r="F124" s="41">
        <v>250</v>
      </c>
      <c r="G124" s="41">
        <v>12</v>
      </c>
      <c r="H124" s="41">
        <f>F124*G124</f>
        <v>3000</v>
      </c>
      <c r="I124" s="41">
        <v>250</v>
      </c>
      <c r="J124" s="41">
        <v>12</v>
      </c>
      <c r="K124" s="41">
        <f>I124*J124</f>
        <v>3000</v>
      </c>
      <c r="L124" s="41">
        <v>250</v>
      </c>
      <c r="M124" s="41">
        <v>12</v>
      </c>
      <c r="N124" s="41">
        <f>L124*M124</f>
        <v>3000</v>
      </c>
      <c r="O124"/>
    </row>
    <row r="125" spans="2:15">
      <c r="B125" s="44" t="s">
        <v>51</v>
      </c>
      <c r="C125" s="41">
        <v>250</v>
      </c>
      <c r="D125" s="41">
        <v>12</v>
      </c>
      <c r="E125" s="41">
        <f>C125*D125</f>
        <v>3000</v>
      </c>
      <c r="F125" s="41">
        <v>250</v>
      </c>
      <c r="G125" s="41">
        <v>12</v>
      </c>
      <c r="H125" s="41">
        <f>F125*G125</f>
        <v>3000</v>
      </c>
      <c r="I125" s="41">
        <v>250</v>
      </c>
      <c r="J125" s="41">
        <v>12</v>
      </c>
      <c r="K125" s="41">
        <f>I125*J125</f>
        <v>3000</v>
      </c>
      <c r="L125" s="41">
        <v>250</v>
      </c>
      <c r="M125" s="41">
        <v>12</v>
      </c>
      <c r="N125" s="41">
        <f>L125*M125</f>
        <v>3000</v>
      </c>
      <c r="O125"/>
    </row>
    <row r="126" spans="2:15">
      <c r="B126"/>
      <c r="C126" s="47"/>
      <c r="D126" s="37"/>
      <c r="E126" s="47">
        <f>SUM(E111:E125)</f>
        <v>265680</v>
      </c>
      <c r="F126" s="47"/>
      <c r="G126" s="37"/>
      <c r="H126" s="47">
        <f>SUM(H111:H125)</f>
        <v>265680</v>
      </c>
      <c r="I126" s="47"/>
      <c r="J126" s="47"/>
      <c r="K126" s="47">
        <f>SUM(K111:K125)</f>
        <v>265680</v>
      </c>
      <c r="L126" s="47"/>
      <c r="M126" s="47"/>
      <c r="N126" s="47">
        <f>SUM(N111:N125)</f>
        <v>265680</v>
      </c>
      <c r="O126"/>
    </row>
    <row r="127" spans="2:15">
      <c r="B127"/>
      <c r="C127" s="37"/>
      <c r="D127" s="37"/>
      <c r="E127" s="37"/>
      <c r="F127" s="37"/>
      <c r="G127" s="37"/>
      <c r="H127" s="37"/>
      <c r="I127" s="37"/>
      <c r="J127" s="37"/>
      <c r="K127" s="37"/>
      <c r="L127"/>
      <c r="M127"/>
      <c r="N127"/>
      <c r="O127"/>
    </row>
    <row r="128" spans="2:15">
      <c r="B128"/>
      <c r="C128" s="37"/>
      <c r="D128" s="37"/>
      <c r="E128" s="37"/>
      <c r="F128" s="37"/>
      <c r="G128" s="37"/>
      <c r="H128" s="37"/>
      <c r="I128" s="37"/>
      <c r="J128" s="37"/>
      <c r="K128" s="37"/>
      <c r="L128"/>
      <c r="M128"/>
      <c r="N128"/>
      <c r="O128"/>
    </row>
    <row r="129" spans="2:15">
      <c r="B129"/>
      <c r="C129" s="37"/>
      <c r="D129" s="37"/>
      <c r="E129" s="37">
        <f>SUM(E113:E120)*0.95+SUM(E122:E125)</f>
        <v>207216</v>
      </c>
      <c r="F129" s="37"/>
      <c r="G129" s="37"/>
      <c r="H129" s="37">
        <f>SUM(H113:H120)*0.95+SUM(H122:H125)</f>
        <v>207216</v>
      </c>
      <c r="I129" s="37"/>
      <c r="J129" s="37"/>
      <c r="K129" s="37">
        <f>SUM(K113:K120)*0.95+SUM(K122:K125)</f>
        <v>207216</v>
      </c>
      <c r="L129"/>
      <c r="M129"/>
      <c r="N129" s="37">
        <f>SUM(N113:N120)*0.95+SUM(N122:N125)</f>
        <v>207216</v>
      </c>
      <c r="O129"/>
    </row>
    <row r="130" spans="2:15">
      <c r="B130"/>
      <c r="C130" s="37"/>
      <c r="D130" s="37"/>
      <c r="E130" s="37"/>
      <c r="F130" s="37"/>
      <c r="G130" s="37"/>
      <c r="H130" s="37"/>
      <c r="I130" s="37"/>
      <c r="J130" s="37"/>
      <c r="K130" s="37"/>
      <c r="L130"/>
      <c r="M130"/>
      <c r="N130"/>
      <c r="O130"/>
    </row>
    <row r="131" spans="2:15" ht="18" thickBot="1">
      <c r="B131" s="229" t="s">
        <v>535</v>
      </c>
      <c r="C131" s="37"/>
      <c r="D131" s="37"/>
      <c r="E131" s="37"/>
      <c r="F131" s="37"/>
      <c r="G131" s="37"/>
      <c r="H131" s="37"/>
      <c r="I131" s="37"/>
      <c r="J131" s="37"/>
      <c r="K131" s="37"/>
      <c r="L131"/>
      <c r="M131"/>
      <c r="N131"/>
      <c r="O131"/>
    </row>
    <row r="132" spans="2:15" ht="17" thickTop="1" thickBot="1">
      <c r="B132" s="2"/>
      <c r="C132" s="3"/>
      <c r="D132" s="3"/>
      <c r="E132" s="3"/>
      <c r="F132" s="3"/>
      <c r="G132" s="3"/>
      <c r="H132" s="3"/>
      <c r="I132" s="4"/>
      <c r="J132" s="3"/>
      <c r="K132" s="4"/>
      <c r="L132" s="3"/>
      <c r="M132" s="4"/>
      <c r="N132" s="4"/>
    </row>
    <row r="133" spans="2:15">
      <c r="B133" s="247"/>
      <c r="C133" s="248"/>
      <c r="D133" s="1016">
        <v>2019</v>
      </c>
      <c r="E133" s="1017"/>
      <c r="F133" s="1018"/>
      <c r="G133" s="1016">
        <v>2020</v>
      </c>
      <c r="H133" s="1018"/>
      <c r="I133" s="1016">
        <v>2021</v>
      </c>
      <c r="J133" s="1018"/>
      <c r="K133" s="1016">
        <v>2022</v>
      </c>
      <c r="L133" s="1018"/>
      <c r="M133" s="249" t="s">
        <v>528</v>
      </c>
      <c r="N133" s="249"/>
    </row>
    <row r="134" spans="2:15">
      <c r="B134" s="250"/>
      <c r="C134" s="251" t="s">
        <v>2</v>
      </c>
      <c r="D134" s="252" t="s">
        <v>3</v>
      </c>
      <c r="E134" s="253"/>
      <c r="F134" s="254" t="s">
        <v>529</v>
      </c>
      <c r="G134" s="252" t="s">
        <v>3</v>
      </c>
      <c r="H134" s="254" t="s">
        <v>529</v>
      </c>
      <c r="I134" s="252" t="s">
        <v>3</v>
      </c>
      <c r="J134" s="254" t="s">
        <v>529</v>
      </c>
      <c r="K134" s="252" t="s">
        <v>3</v>
      </c>
      <c r="L134" s="254" t="s">
        <v>529</v>
      </c>
      <c r="M134" s="249"/>
      <c r="N134" s="249"/>
    </row>
    <row r="135" spans="2:15">
      <c r="B135" s="250" t="s">
        <v>530</v>
      </c>
      <c r="C135" s="255">
        <v>122</v>
      </c>
      <c r="D135" s="256">
        <v>15264</v>
      </c>
      <c r="E135" s="257"/>
      <c r="F135" s="258">
        <f>C135*D135</f>
        <v>1862208</v>
      </c>
      <c r="G135" s="256">
        <v>18528</v>
      </c>
      <c r="H135" s="258">
        <f>C135*G135</f>
        <v>2260416</v>
      </c>
      <c r="I135" s="256">
        <v>21504</v>
      </c>
      <c r="J135" s="258">
        <f>C135*I135</f>
        <v>2623488</v>
      </c>
      <c r="K135" s="256">
        <v>24768</v>
      </c>
      <c r="L135" s="258">
        <f>C135*K135</f>
        <v>3021696</v>
      </c>
      <c r="M135" s="249"/>
      <c r="N135" s="249"/>
    </row>
    <row r="136" spans="2:15">
      <c r="B136" s="250" t="s">
        <v>531</v>
      </c>
      <c r="C136" s="255">
        <v>58.1</v>
      </c>
      <c r="D136" s="256">
        <v>15250</v>
      </c>
      <c r="E136" s="257"/>
      <c r="F136" s="258">
        <f>C136*D136</f>
        <v>886025</v>
      </c>
      <c r="G136" s="256">
        <v>18500</v>
      </c>
      <c r="H136" s="258">
        <f>C136*G136</f>
        <v>1074850</v>
      </c>
      <c r="I136" s="256">
        <v>21500</v>
      </c>
      <c r="J136" s="258">
        <f>C136*I136</f>
        <v>1249150</v>
      </c>
      <c r="K136" s="256">
        <v>24750</v>
      </c>
      <c r="L136" s="258">
        <f>C136*K136</f>
        <v>1437975</v>
      </c>
      <c r="M136" s="249"/>
      <c r="N136" s="249"/>
    </row>
    <row r="137" spans="2:15">
      <c r="B137" s="250"/>
      <c r="C137" s="255"/>
      <c r="D137" s="256"/>
      <c r="E137" s="257"/>
      <c r="F137" s="258"/>
      <c r="G137" s="256"/>
      <c r="H137" s="258"/>
      <c r="I137" s="256"/>
      <c r="J137" s="258"/>
      <c r="K137" s="256"/>
      <c r="L137" s="258"/>
      <c r="M137" s="249"/>
      <c r="N137" s="249"/>
    </row>
    <row r="138" spans="2:15">
      <c r="B138" s="250"/>
      <c r="C138" s="255"/>
      <c r="D138" s="256"/>
      <c r="E138" s="257"/>
      <c r="F138" s="258"/>
      <c r="G138" s="256"/>
      <c r="H138" s="258"/>
      <c r="I138" s="256"/>
      <c r="J138" s="258"/>
      <c r="K138" s="256"/>
      <c r="L138" s="258"/>
      <c r="M138" s="249"/>
      <c r="N138" s="249"/>
    </row>
    <row r="139" spans="2:15">
      <c r="B139" s="250"/>
      <c r="C139" s="255"/>
      <c r="D139" s="256"/>
      <c r="E139" s="257"/>
      <c r="F139" s="258"/>
      <c r="G139" s="256"/>
      <c r="H139" s="258"/>
      <c r="I139" s="256"/>
      <c r="J139" s="258"/>
      <c r="K139" s="256"/>
      <c r="L139" s="258"/>
      <c r="M139" s="249"/>
      <c r="N139" s="249"/>
    </row>
    <row r="140" spans="2:15">
      <c r="B140" s="250"/>
      <c r="C140" s="255"/>
      <c r="D140" s="256"/>
      <c r="E140" s="257"/>
      <c r="F140" s="258"/>
      <c r="G140" s="256"/>
      <c r="H140" s="258"/>
      <c r="I140" s="256"/>
      <c r="J140" s="258"/>
      <c r="K140" s="256"/>
      <c r="L140" s="258"/>
      <c r="M140" s="249"/>
      <c r="N140" s="249"/>
    </row>
    <row r="141" spans="2:15" ht="32">
      <c r="B141" s="259" t="s">
        <v>532</v>
      </c>
      <c r="C141" s="255">
        <v>817</v>
      </c>
      <c r="D141" s="256">
        <v>288</v>
      </c>
      <c r="E141" s="257"/>
      <c r="F141" s="258">
        <f>C141*D141</f>
        <v>235296</v>
      </c>
      <c r="G141" s="256">
        <v>336</v>
      </c>
      <c r="H141" s="258">
        <f>C141*G141</f>
        <v>274512</v>
      </c>
      <c r="I141" s="256">
        <v>384</v>
      </c>
      <c r="J141" s="258">
        <f>C141*I141</f>
        <v>313728</v>
      </c>
      <c r="K141" s="256">
        <v>432</v>
      </c>
      <c r="L141" s="258">
        <f>C141*K141</f>
        <v>352944</v>
      </c>
      <c r="M141" s="249"/>
      <c r="N141" s="249"/>
    </row>
    <row r="142" spans="2:15" ht="16" thickBot="1">
      <c r="B142" s="260" t="s">
        <v>533</v>
      </c>
      <c r="C142" s="261">
        <v>620</v>
      </c>
      <c r="D142" s="262">
        <v>96</v>
      </c>
      <c r="E142" s="263"/>
      <c r="F142" s="264">
        <f>C142*D142</f>
        <v>59520</v>
      </c>
      <c r="G142" s="262">
        <v>144</v>
      </c>
      <c r="H142" s="264">
        <f>C142*G142</f>
        <v>89280</v>
      </c>
      <c r="I142" s="262">
        <v>192</v>
      </c>
      <c r="J142" s="264">
        <f>C142*I142</f>
        <v>119040</v>
      </c>
      <c r="K142" s="262">
        <v>240</v>
      </c>
      <c r="L142" s="264">
        <f>C142*K142</f>
        <v>148800</v>
      </c>
      <c r="M142" s="249"/>
      <c r="N142" s="249"/>
    </row>
    <row r="143" spans="2:15">
      <c r="B143" s="36"/>
      <c r="C143" s="47"/>
      <c r="D143" s="47"/>
      <c r="E143" s="47"/>
      <c r="F143" s="47">
        <f>SUM(F135:F142)</f>
        <v>3043049</v>
      </c>
      <c r="G143" s="47"/>
      <c r="H143" s="47">
        <f>SUM(H135:H142)</f>
        <v>3699058</v>
      </c>
      <c r="I143" s="47"/>
      <c r="J143" s="47">
        <f>SUM(J135:J142)</f>
        <v>4305406</v>
      </c>
      <c r="K143" s="47"/>
      <c r="L143" s="47">
        <f>SUM(L135:L142)</f>
        <v>4961415</v>
      </c>
      <c r="M143" s="249"/>
      <c r="N143" s="249"/>
    </row>
    <row r="144" spans="2:15">
      <c r="B144"/>
      <c r="C144" s="37"/>
      <c r="D144" s="37"/>
      <c r="E144" s="37"/>
      <c r="F144" s="37"/>
      <c r="G144" s="37"/>
      <c r="H144" s="37"/>
      <c r="I144" s="37"/>
      <c r="J144" s="37"/>
      <c r="K144" s="37"/>
      <c r="L144" s="37"/>
      <c r="M144" s="249"/>
      <c r="N144" s="249"/>
    </row>
    <row r="145" spans="2:14">
      <c r="B145"/>
      <c r="C145" s="37"/>
      <c r="D145" s="37"/>
      <c r="E145" s="37"/>
      <c r="F145" s="37"/>
      <c r="G145" s="37"/>
      <c r="H145" s="37"/>
      <c r="I145" s="37"/>
      <c r="J145" s="37"/>
      <c r="K145" s="37"/>
      <c r="L145" s="37"/>
      <c r="M145" s="249"/>
      <c r="N145" s="249"/>
    </row>
    <row r="146" spans="2:14">
      <c r="B146" t="s">
        <v>538</v>
      </c>
      <c r="C146" s="249"/>
      <c r="D146" s="249"/>
      <c r="E146" s="249"/>
      <c r="F146" s="37">
        <f>F135+F136</f>
        <v>2748233</v>
      </c>
      <c r="G146" s="249"/>
      <c r="H146" s="37">
        <f>H135+H136</f>
        <v>3335266</v>
      </c>
      <c r="I146" s="249"/>
      <c r="J146" s="37">
        <f>J135+J136</f>
        <v>3872638</v>
      </c>
      <c r="K146" s="249"/>
      <c r="L146" s="37">
        <f>L135+L136</f>
        <v>4459671</v>
      </c>
      <c r="M146" s="249"/>
      <c r="N146" s="249"/>
    </row>
    <row r="147" spans="2:14">
      <c r="B147" t="s">
        <v>539</v>
      </c>
      <c r="C147" s="249"/>
      <c r="D147" s="249"/>
      <c r="E147" s="249"/>
      <c r="F147" s="37">
        <f>F141+F142</f>
        <v>294816</v>
      </c>
      <c r="G147" s="249"/>
      <c r="H147" s="37">
        <f>H141+H142</f>
        <v>363792</v>
      </c>
      <c r="I147" s="249"/>
      <c r="J147" s="37">
        <f>J141+J142</f>
        <v>432768</v>
      </c>
      <c r="K147" s="249"/>
      <c r="L147" s="37">
        <f>L141+L142</f>
        <v>501744</v>
      </c>
      <c r="M147" s="249"/>
      <c r="N147" s="249"/>
    </row>
    <row r="148" spans="2:14">
      <c r="B148"/>
      <c r="C148" s="249"/>
      <c r="D148" s="249"/>
      <c r="E148" s="249"/>
      <c r="F148" s="249"/>
      <c r="G148" s="249"/>
      <c r="H148" s="249"/>
      <c r="I148" s="249"/>
      <c r="J148" s="249"/>
      <c r="K148" s="249"/>
      <c r="L148" s="249"/>
      <c r="M148" s="249"/>
      <c r="N148" s="249"/>
    </row>
    <row r="149" spans="2:14">
      <c r="B149"/>
      <c r="C149" s="249"/>
      <c r="D149" s="249"/>
      <c r="E149" s="249"/>
      <c r="F149" s="249"/>
      <c r="G149" s="249"/>
      <c r="H149" s="249"/>
      <c r="I149" s="249"/>
      <c r="J149" s="249"/>
      <c r="K149" s="249"/>
      <c r="L149" s="249"/>
      <c r="M149" s="249"/>
      <c r="N149" s="249"/>
    </row>
    <row r="150" spans="2:14">
      <c r="B150"/>
      <c r="C150" s="249"/>
      <c r="D150" s="249"/>
      <c r="E150" s="249"/>
      <c r="F150" s="249"/>
      <c r="G150" s="249"/>
      <c r="H150" s="249"/>
      <c r="I150" s="249"/>
      <c r="J150" s="249"/>
      <c r="K150" s="249"/>
      <c r="L150" s="249"/>
      <c r="M150" s="249"/>
      <c r="N150" s="249"/>
    </row>
    <row r="151" spans="2:14">
      <c r="B151" s="265" t="s">
        <v>534</v>
      </c>
      <c r="C151" s="266"/>
      <c r="D151" s="266"/>
      <c r="E151" s="266"/>
      <c r="F151" s="266"/>
      <c r="G151" s="266"/>
      <c r="H151" s="266"/>
      <c r="I151" s="266"/>
      <c r="J151" s="266"/>
      <c r="K151" s="266"/>
      <c r="L151" s="266"/>
      <c r="M151" s="266"/>
      <c r="N151" s="249"/>
    </row>
    <row r="152" spans="2:14">
      <c r="B152" s="265"/>
      <c r="C152" s="266"/>
      <c r="D152" s="266"/>
      <c r="E152" s="266"/>
      <c r="F152" s="266"/>
      <c r="G152" s="266"/>
      <c r="H152" s="266"/>
      <c r="I152" s="266"/>
      <c r="J152" s="266"/>
      <c r="K152" s="266"/>
      <c r="L152" s="266"/>
      <c r="M152" s="266"/>
      <c r="N152" s="249"/>
    </row>
    <row r="153" spans="2:14">
      <c r="B153" s="265"/>
      <c r="C153" s="266"/>
      <c r="D153" s="266"/>
      <c r="E153" s="266"/>
      <c r="F153" s="266"/>
      <c r="G153" s="266"/>
      <c r="H153" s="266"/>
      <c r="I153" s="266"/>
      <c r="J153" s="266"/>
      <c r="K153" s="266"/>
      <c r="L153" s="266"/>
      <c r="M153" s="266"/>
      <c r="N153" s="249"/>
    </row>
    <row r="154" spans="2:14">
      <c r="B154" s="265"/>
      <c r="C154" s="266"/>
      <c r="D154" s="266"/>
      <c r="E154" s="266"/>
      <c r="F154" s="266"/>
      <c r="G154" s="266"/>
      <c r="H154" s="266"/>
      <c r="I154" s="266"/>
      <c r="J154" s="266"/>
      <c r="K154" s="266"/>
      <c r="L154" s="266"/>
      <c r="M154" s="266"/>
      <c r="N154" s="249"/>
    </row>
    <row r="155" spans="2:14" ht="16" thickBot="1">
      <c r="B155" s="267"/>
      <c r="C155" s="266"/>
      <c r="D155" s="266"/>
      <c r="E155" s="266"/>
      <c r="F155" s="266"/>
      <c r="G155" s="266"/>
      <c r="H155" s="266"/>
      <c r="I155" s="268"/>
      <c r="J155" s="266"/>
      <c r="K155" s="268"/>
      <c r="L155" s="266"/>
      <c r="M155" s="268"/>
      <c r="N155" s="249"/>
    </row>
    <row r="156" spans="2:14">
      <c r="B156" s="269"/>
      <c r="C156" s="270"/>
      <c r="D156" s="1019">
        <v>2019</v>
      </c>
      <c r="E156" s="1020"/>
      <c r="F156" s="1021"/>
      <c r="G156" s="1019">
        <v>2020</v>
      </c>
      <c r="H156" s="1021"/>
      <c r="I156" s="1019">
        <v>2021</v>
      </c>
      <c r="J156" s="1021"/>
      <c r="K156" s="1019">
        <v>2022</v>
      </c>
      <c r="L156" s="1021"/>
      <c r="M156" s="266" t="s">
        <v>528</v>
      </c>
      <c r="N156" s="249"/>
    </row>
    <row r="157" spans="2:14">
      <c r="B157" s="271"/>
      <c r="C157" s="272" t="s">
        <v>2</v>
      </c>
      <c r="D157" s="273" t="s">
        <v>3</v>
      </c>
      <c r="E157" s="274"/>
      <c r="F157" s="275" t="s">
        <v>529</v>
      </c>
      <c r="G157" s="273" t="s">
        <v>3</v>
      </c>
      <c r="H157" s="275" t="s">
        <v>529</v>
      </c>
      <c r="I157" s="273" t="s">
        <v>3</v>
      </c>
      <c r="J157" s="275" t="s">
        <v>529</v>
      </c>
      <c r="K157" s="273" t="s">
        <v>3</v>
      </c>
      <c r="L157" s="275" t="s">
        <v>529</v>
      </c>
      <c r="M157" s="266"/>
      <c r="N157" s="249"/>
    </row>
    <row r="158" spans="2:14">
      <c r="B158" s="271" t="s">
        <v>530</v>
      </c>
      <c r="C158" s="276">
        <v>122</v>
      </c>
      <c r="D158" s="277">
        <f>4500*3</f>
        <v>13500</v>
      </c>
      <c r="E158" s="278"/>
      <c r="F158" s="279">
        <f>C158*D158</f>
        <v>1647000</v>
      </c>
      <c r="G158" s="277">
        <v>18528</v>
      </c>
      <c r="H158" s="279">
        <f>C158*G158</f>
        <v>2260416</v>
      </c>
      <c r="I158" s="277">
        <v>21504</v>
      </c>
      <c r="J158" s="279">
        <f>C158*I158</f>
        <v>2623488</v>
      </c>
      <c r="K158" s="277">
        <v>24768</v>
      </c>
      <c r="L158" s="279">
        <f>C158*K158</f>
        <v>3021696</v>
      </c>
      <c r="M158" s="266"/>
      <c r="N158" s="249"/>
    </row>
    <row r="159" spans="2:14">
      <c r="B159" s="271" t="s">
        <v>531</v>
      </c>
      <c r="C159" s="276">
        <v>58.1</v>
      </c>
      <c r="D159" s="277">
        <f>4500*3</f>
        <v>13500</v>
      </c>
      <c r="E159" s="278"/>
      <c r="F159" s="279">
        <f>C159*D159</f>
        <v>784350</v>
      </c>
      <c r="G159" s="277">
        <v>18500</v>
      </c>
      <c r="H159" s="279">
        <f>C159*G159</f>
        <v>1074850</v>
      </c>
      <c r="I159" s="277">
        <v>21500</v>
      </c>
      <c r="J159" s="279">
        <f>C159*I159</f>
        <v>1249150</v>
      </c>
      <c r="K159" s="277">
        <v>24750</v>
      </c>
      <c r="L159" s="279">
        <f>C159*K159</f>
        <v>1437975</v>
      </c>
      <c r="M159" s="266"/>
      <c r="N159" s="249"/>
    </row>
    <row r="160" spans="2:14" ht="32">
      <c r="B160" s="280" t="s">
        <v>532</v>
      </c>
      <c r="C160" s="276">
        <v>817</v>
      </c>
      <c r="D160" s="277">
        <v>288</v>
      </c>
      <c r="E160" s="278"/>
      <c r="F160" s="279">
        <f>C160*D160</f>
        <v>235296</v>
      </c>
      <c r="G160" s="277">
        <v>336</v>
      </c>
      <c r="H160" s="279">
        <f>C160*G160</f>
        <v>274512</v>
      </c>
      <c r="I160" s="277">
        <v>384</v>
      </c>
      <c r="J160" s="279">
        <f>C160*I160</f>
        <v>313728</v>
      </c>
      <c r="K160" s="277">
        <v>432</v>
      </c>
      <c r="L160" s="279">
        <f>C160*K160</f>
        <v>352944</v>
      </c>
      <c r="M160" s="266"/>
      <c r="N160" s="249"/>
    </row>
    <row r="161" spans="2:14" ht="16" thickBot="1">
      <c r="B161" s="281" t="s">
        <v>533</v>
      </c>
      <c r="C161" s="282">
        <v>620</v>
      </c>
      <c r="D161" s="283">
        <v>96</v>
      </c>
      <c r="E161" s="284"/>
      <c r="F161" s="285">
        <f>C161*D161</f>
        <v>59520</v>
      </c>
      <c r="G161" s="283">
        <v>144</v>
      </c>
      <c r="H161" s="285">
        <f>C161*G161</f>
        <v>89280</v>
      </c>
      <c r="I161" s="283">
        <v>192</v>
      </c>
      <c r="J161" s="285">
        <f>C161*I161</f>
        <v>119040</v>
      </c>
      <c r="K161" s="283">
        <v>240</v>
      </c>
      <c r="L161" s="285">
        <f>C161*K161</f>
        <v>148800</v>
      </c>
      <c r="M161" s="266"/>
      <c r="N161" s="249"/>
    </row>
    <row r="162" spans="2:14">
      <c r="B162" s="286" t="s">
        <v>18</v>
      </c>
      <c r="C162" s="287"/>
      <c r="D162" s="287"/>
      <c r="E162" s="287"/>
      <c r="F162" s="287">
        <f>SUM(F158:F161)</f>
        <v>2726166</v>
      </c>
      <c r="G162" s="287"/>
      <c r="H162" s="287">
        <f>SUM(H158:H161)</f>
        <v>3699058</v>
      </c>
      <c r="I162" s="287"/>
      <c r="J162" s="287">
        <f>SUM(J158:J161)</f>
        <v>4305406</v>
      </c>
      <c r="K162" s="287"/>
      <c r="L162" s="287">
        <f>SUM(L158:L161)</f>
        <v>4961415</v>
      </c>
      <c r="M162" s="266"/>
      <c r="N162" s="249"/>
    </row>
    <row r="163" spans="2:14">
      <c r="B163" s="265"/>
      <c r="C163" s="266"/>
      <c r="D163" s="266"/>
      <c r="E163" s="266"/>
      <c r="F163" s="266"/>
      <c r="G163" s="266"/>
      <c r="H163" s="266"/>
      <c r="I163" s="266"/>
      <c r="J163" s="266"/>
      <c r="K163" s="266"/>
      <c r="L163" s="266"/>
      <c r="M163" s="266"/>
      <c r="N163" s="249"/>
    </row>
    <row r="164" spans="2:14">
      <c r="B164"/>
      <c r="C164" s="249"/>
      <c r="D164" s="249"/>
      <c r="E164" s="249"/>
      <c r="F164" s="249"/>
      <c r="G164" s="249"/>
      <c r="H164" s="249"/>
      <c r="I164" s="249"/>
      <c r="J164" s="249"/>
      <c r="K164" s="249"/>
      <c r="L164" s="249"/>
      <c r="M164" s="249"/>
      <c r="N164" s="249"/>
    </row>
    <row r="166" spans="2:14">
      <c r="B166" t="s">
        <v>538</v>
      </c>
      <c r="C166" s="249"/>
      <c r="D166" s="249"/>
      <c r="E166" s="249"/>
      <c r="F166" s="37">
        <f>F158+F159</f>
        <v>2431350</v>
      </c>
      <c r="G166" s="249"/>
      <c r="H166" s="37">
        <f>H158+H159</f>
        <v>3335266</v>
      </c>
      <c r="I166" s="249"/>
      <c r="J166" s="37">
        <f>J158+J159</f>
        <v>3872638</v>
      </c>
      <c r="K166" s="249"/>
      <c r="L166" s="37">
        <f>L158+L159</f>
        <v>4459671</v>
      </c>
    </row>
    <row r="167" spans="2:14">
      <c r="B167" t="s">
        <v>539</v>
      </c>
      <c r="C167" s="249"/>
      <c r="D167" s="249"/>
      <c r="E167" s="249"/>
      <c r="F167" s="37">
        <f>F160+F161</f>
        <v>294816</v>
      </c>
      <c r="G167" s="249"/>
      <c r="H167" s="37">
        <f>H160+H161</f>
        <v>363792</v>
      </c>
      <c r="I167" s="249"/>
      <c r="J167" s="37">
        <f>J160+J161</f>
        <v>432768</v>
      </c>
      <c r="K167" s="249"/>
      <c r="L167" s="37">
        <f>L160+L161</f>
        <v>501744</v>
      </c>
    </row>
  </sheetData>
  <mergeCells count="38">
    <mergeCell ref="B1:N1"/>
    <mergeCell ref="C102:E102"/>
    <mergeCell ref="F102:H102"/>
    <mergeCell ref="I102:K102"/>
    <mergeCell ref="L102:N102"/>
    <mergeCell ref="B60:B61"/>
    <mergeCell ref="C60:E60"/>
    <mergeCell ref="F60:H60"/>
    <mergeCell ref="I60:K60"/>
    <mergeCell ref="L60:N60"/>
    <mergeCell ref="B78:B79"/>
    <mergeCell ref="C78:E78"/>
    <mergeCell ref="F78:H78"/>
    <mergeCell ref="I78:K78"/>
    <mergeCell ref="L78:N78"/>
    <mergeCell ref="B25:B26"/>
    <mergeCell ref="B108:B109"/>
    <mergeCell ref="C108:E108"/>
    <mergeCell ref="F108:H108"/>
    <mergeCell ref="I108:K108"/>
    <mergeCell ref="L108:N108"/>
    <mergeCell ref="C25:E25"/>
    <mergeCell ref="F25:H25"/>
    <mergeCell ref="I25:K25"/>
    <mergeCell ref="L25:N25"/>
    <mergeCell ref="B43:B44"/>
    <mergeCell ref="C43:E43"/>
    <mergeCell ref="F43:H43"/>
    <mergeCell ref="I43:K43"/>
    <mergeCell ref="L43:N43"/>
    <mergeCell ref="D133:F133"/>
    <mergeCell ref="G133:H133"/>
    <mergeCell ref="I133:J133"/>
    <mergeCell ref="K133:L133"/>
    <mergeCell ref="D156:F156"/>
    <mergeCell ref="G156:H156"/>
    <mergeCell ref="I156:J156"/>
    <mergeCell ref="K156:L156"/>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9"/>
  <sheetViews>
    <sheetView workbookViewId="0">
      <selection activeCell="M16" sqref="M16"/>
    </sheetView>
  </sheetViews>
  <sheetFormatPr baseColWidth="10" defaultColWidth="8.83203125" defaultRowHeight="15"/>
  <cols>
    <col min="1" max="1" width="28.33203125" style="511" bestFit="1" customWidth="1"/>
    <col min="2" max="2" width="15.5" style="511" customWidth="1"/>
    <col min="3" max="3" width="13.1640625" style="511" customWidth="1"/>
    <col min="4" max="4" width="12.5" style="511" customWidth="1"/>
    <col min="5" max="5" width="15" style="511" customWidth="1"/>
    <col min="6" max="16384" width="8.83203125" style="511"/>
  </cols>
  <sheetData>
    <row r="1" spans="1:11">
      <c r="A1" s="38"/>
      <c r="B1" s="40">
        <v>2019</v>
      </c>
      <c r="C1" s="40">
        <v>2020</v>
      </c>
      <c r="D1" s="40">
        <v>2021</v>
      </c>
      <c r="E1" s="40">
        <v>2022</v>
      </c>
    </row>
    <row r="2" spans="1:11">
      <c r="A2" s="38" t="s">
        <v>881</v>
      </c>
      <c r="B2" s="38">
        <v>250</v>
      </c>
      <c r="C2" s="38">
        <v>500</v>
      </c>
      <c r="D2" s="38">
        <v>750</v>
      </c>
      <c r="E2" s="38">
        <v>1000</v>
      </c>
    </row>
    <row r="3" spans="1:11" ht="16" thickBot="1"/>
    <row r="4" spans="1:11">
      <c r="A4" s="1031"/>
      <c r="B4" s="1033" t="s">
        <v>2</v>
      </c>
      <c r="C4" s="1016">
        <v>2019</v>
      </c>
      <c r="D4" s="1018"/>
      <c r="E4" s="1016">
        <v>2020</v>
      </c>
      <c r="F4" s="1018"/>
      <c r="G4" s="1016">
        <v>2021</v>
      </c>
      <c r="H4" s="1018"/>
      <c r="I4" s="1016">
        <v>2022</v>
      </c>
      <c r="J4" s="1018"/>
    </row>
    <row r="5" spans="1:11">
      <c r="A5" s="1032"/>
      <c r="B5" s="1034"/>
      <c r="C5" s="252" t="s">
        <v>3</v>
      </c>
      <c r="D5" s="254" t="s">
        <v>562</v>
      </c>
      <c r="E5" s="252" t="s">
        <v>3</v>
      </c>
      <c r="F5" s="254" t="s">
        <v>562</v>
      </c>
      <c r="G5" s="252" t="s">
        <v>3</v>
      </c>
      <c r="H5" s="254" t="s">
        <v>562</v>
      </c>
      <c r="I5" s="252" t="s">
        <v>3</v>
      </c>
      <c r="J5" s="254" t="s">
        <v>562</v>
      </c>
    </row>
    <row r="6" spans="1:11">
      <c r="A6" s="529" t="s">
        <v>561</v>
      </c>
      <c r="B6" s="523">
        <v>4.75</v>
      </c>
      <c r="C6" s="256">
        <v>2060</v>
      </c>
      <c r="D6" s="258">
        <f>B6*C6</f>
        <v>9785</v>
      </c>
      <c r="E6" s="256">
        <v>4570</v>
      </c>
      <c r="F6" s="258">
        <f>E6*B6</f>
        <v>21707.5</v>
      </c>
      <c r="G6" s="256">
        <v>7570</v>
      </c>
      <c r="H6" s="258">
        <f>G6*B6</f>
        <v>35957.5</v>
      </c>
      <c r="I6" s="256">
        <v>10570</v>
      </c>
      <c r="J6" s="258">
        <f>I6*B6</f>
        <v>50207.5</v>
      </c>
      <c r="K6" s="511" t="s">
        <v>606</v>
      </c>
    </row>
    <row r="7" spans="1:11">
      <c r="A7" s="529" t="s">
        <v>882</v>
      </c>
      <c r="B7" s="523"/>
      <c r="C7" s="256"/>
      <c r="D7" s="258"/>
      <c r="E7" s="256"/>
      <c r="F7" s="258"/>
      <c r="G7" s="256"/>
      <c r="H7" s="258"/>
      <c r="I7" s="256"/>
      <c r="J7" s="258"/>
    </row>
    <row r="8" spans="1:11">
      <c r="A8" s="530" t="s">
        <v>883</v>
      </c>
      <c r="B8" s="523">
        <v>131</v>
      </c>
      <c r="C8" s="256">
        <v>150</v>
      </c>
      <c r="D8" s="258">
        <f>B8*C8</f>
        <v>19650</v>
      </c>
      <c r="E8" s="256">
        <v>250</v>
      </c>
      <c r="F8" s="258">
        <f>E8*B8</f>
        <v>32750</v>
      </c>
      <c r="G8" s="256">
        <v>250</v>
      </c>
      <c r="H8" s="258">
        <f>G8*B8</f>
        <v>32750</v>
      </c>
      <c r="I8" s="256">
        <v>250</v>
      </c>
      <c r="J8" s="258">
        <f>I8*B8</f>
        <v>32750</v>
      </c>
      <c r="K8" s="511" t="s">
        <v>0</v>
      </c>
    </row>
    <row r="9" spans="1:11">
      <c r="A9" s="530" t="s">
        <v>884</v>
      </c>
      <c r="B9" s="523">
        <v>70</v>
      </c>
      <c r="C9" s="256">
        <v>430</v>
      </c>
      <c r="D9" s="258">
        <f>B9*C9</f>
        <v>30100</v>
      </c>
      <c r="E9" s="256">
        <v>1040</v>
      </c>
      <c r="F9" s="258">
        <f>E9*B9</f>
        <v>72800</v>
      </c>
      <c r="G9" s="256">
        <v>1460</v>
      </c>
      <c r="H9" s="258">
        <f>G9*B9</f>
        <v>102200</v>
      </c>
      <c r="I9" s="256">
        <v>1880</v>
      </c>
      <c r="J9" s="258">
        <f>I9*B9</f>
        <v>131600</v>
      </c>
      <c r="K9" s="511" t="s">
        <v>0</v>
      </c>
    </row>
    <row r="10" spans="1:11">
      <c r="A10" s="530" t="s">
        <v>885</v>
      </c>
      <c r="B10" s="523">
        <v>131</v>
      </c>
      <c r="C10" s="256">
        <v>260</v>
      </c>
      <c r="D10" s="258">
        <f>B10*C10</f>
        <v>34060</v>
      </c>
      <c r="E10" s="256">
        <v>680</v>
      </c>
      <c r="F10" s="258">
        <f>E10*B10</f>
        <v>89080</v>
      </c>
      <c r="G10" s="256">
        <v>1120</v>
      </c>
      <c r="H10" s="258">
        <f>G10*B10</f>
        <v>146720</v>
      </c>
      <c r="I10" s="256">
        <v>1520</v>
      </c>
      <c r="J10" s="258">
        <f>I10*B10</f>
        <v>199120</v>
      </c>
      <c r="K10" s="511" t="s">
        <v>0</v>
      </c>
    </row>
    <row r="11" spans="1:11" ht="16" thickBot="1">
      <c r="A11" s="531" t="s">
        <v>886</v>
      </c>
      <c r="B11" s="524">
        <v>51600</v>
      </c>
      <c r="C11" s="262">
        <v>1</v>
      </c>
      <c r="D11" s="264">
        <f>B11*C11</f>
        <v>51600</v>
      </c>
      <c r="E11" s="262">
        <v>1</v>
      </c>
      <c r="F11" s="264">
        <f>E11*B11</f>
        <v>51600</v>
      </c>
      <c r="G11" s="262">
        <v>1</v>
      </c>
      <c r="H11" s="264">
        <f>G11*B11</f>
        <v>51600</v>
      </c>
      <c r="I11" s="262">
        <v>1</v>
      </c>
      <c r="J11" s="264">
        <f>I11*B11</f>
        <v>51600</v>
      </c>
      <c r="K11" s="511" t="s">
        <v>0</v>
      </c>
    </row>
    <row r="12" spans="1:11">
      <c r="A12" s="36"/>
      <c r="B12" s="249"/>
      <c r="C12" s="249"/>
      <c r="D12" s="37"/>
      <c r="E12" s="249"/>
      <c r="F12" s="37"/>
      <c r="G12" s="249"/>
      <c r="H12" s="37"/>
      <c r="I12" s="249"/>
      <c r="J12" s="37"/>
    </row>
    <row r="17" spans="1:5">
      <c r="A17" s="511" t="s">
        <v>856</v>
      </c>
      <c r="B17" s="511" t="s">
        <v>55</v>
      </c>
      <c r="C17" s="511" t="s">
        <v>56</v>
      </c>
      <c r="D17" s="511" t="s">
        <v>57</v>
      </c>
      <c r="E17" s="511" t="s">
        <v>58</v>
      </c>
    </row>
    <row r="18" spans="1:5">
      <c r="A18" s="515" t="s">
        <v>887</v>
      </c>
      <c r="B18" s="514">
        <f>SUM(D8:D11)</f>
        <v>135410</v>
      </c>
      <c r="C18" s="514">
        <f>SUM(F8:F10)</f>
        <v>194630</v>
      </c>
      <c r="D18" s="514">
        <f>SUM(H8:H11)</f>
        <v>333270</v>
      </c>
      <c r="E18" s="514">
        <f>SUM(J9:J11)</f>
        <v>382320</v>
      </c>
    </row>
    <row r="19" spans="1:5">
      <c r="A19" s="532" t="s">
        <v>874</v>
      </c>
      <c r="B19" s="514">
        <f>D6*2.5</f>
        <v>24462.5</v>
      </c>
      <c r="C19" s="514">
        <f>F6*2.5</f>
        <v>54268.75</v>
      </c>
      <c r="D19" s="514">
        <f>H6*2.5</f>
        <v>89893.75</v>
      </c>
      <c r="E19" s="514">
        <f>J6*2.5</f>
        <v>125518.75</v>
      </c>
    </row>
  </sheetData>
  <mergeCells count="6">
    <mergeCell ref="I4:J4"/>
    <mergeCell ref="A4:A5"/>
    <mergeCell ref="B4:B5"/>
    <mergeCell ref="C4:D4"/>
    <mergeCell ref="E4:F4"/>
    <mergeCell ref="G4:H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3"/>
  <sheetViews>
    <sheetView workbookViewId="0">
      <selection activeCell="M16" sqref="M16"/>
    </sheetView>
  </sheetViews>
  <sheetFormatPr baseColWidth="10" defaultColWidth="8.83203125" defaultRowHeight="15"/>
  <cols>
    <col min="2" max="3" width="16.83203125" bestFit="1" customWidth="1"/>
    <col min="4" max="4" width="15.5" bestFit="1" customWidth="1"/>
    <col min="11" max="11" width="13.83203125" customWidth="1"/>
    <col min="12" max="15" width="16.83203125" bestFit="1" customWidth="1"/>
    <col min="16" max="16" width="15.5" bestFit="1" customWidth="1"/>
  </cols>
  <sheetData>
    <row r="1" spans="1:22" ht="20">
      <c r="A1" s="1035" t="s">
        <v>1205</v>
      </c>
      <c r="B1" s="1035"/>
      <c r="C1" s="1035"/>
      <c r="D1" s="1035"/>
      <c r="E1" s="1035"/>
      <c r="F1" s="1035"/>
      <c r="G1" s="1035"/>
      <c r="H1" s="1035"/>
      <c r="I1" s="1035"/>
      <c r="J1" s="1035"/>
      <c r="M1" s="1035" t="s">
        <v>1204</v>
      </c>
      <c r="N1" s="1035"/>
      <c r="O1" s="1035"/>
      <c r="P1" s="1035"/>
      <c r="Q1" s="1035"/>
      <c r="R1" s="1035"/>
      <c r="S1" s="1035"/>
      <c r="T1" s="1035"/>
      <c r="U1" s="1035"/>
      <c r="V1" s="1035"/>
    </row>
    <row r="2" spans="1:22">
      <c r="A2" s="676"/>
      <c r="B2" s="676"/>
      <c r="C2" s="676"/>
      <c r="D2" s="676"/>
      <c r="E2" s="676"/>
      <c r="F2" s="676"/>
      <c r="G2" s="676"/>
      <c r="H2" s="676"/>
      <c r="I2" s="676"/>
      <c r="J2" s="676"/>
    </row>
    <row r="3" spans="1:22">
      <c r="A3" s="676" t="s">
        <v>1029</v>
      </c>
      <c r="B3" s="676"/>
      <c r="C3" s="676"/>
      <c r="D3" s="676"/>
      <c r="E3" s="676"/>
      <c r="F3" s="676"/>
      <c r="G3" s="676"/>
      <c r="H3" s="676"/>
      <c r="I3" s="676"/>
      <c r="J3" s="676"/>
      <c r="M3" t="s">
        <v>1029</v>
      </c>
    </row>
    <row r="4" spans="1:22">
      <c r="A4" s="676" t="s">
        <v>1030</v>
      </c>
      <c r="B4" s="676"/>
      <c r="C4" s="676"/>
      <c r="D4" s="676"/>
      <c r="E4" s="676"/>
      <c r="F4" s="676"/>
      <c r="G4" s="676"/>
      <c r="H4" s="676"/>
      <c r="I4" s="676"/>
      <c r="J4" s="676"/>
      <c r="M4" t="s">
        <v>1030</v>
      </c>
    </row>
    <row r="5" spans="1:22">
      <c r="A5" s="676" t="s">
        <v>1031</v>
      </c>
      <c r="B5" s="676"/>
      <c r="C5" s="676"/>
      <c r="D5" s="676"/>
      <c r="E5" s="676"/>
      <c r="F5" s="676"/>
      <c r="G5" s="676"/>
      <c r="H5" s="676"/>
      <c r="I5" s="676"/>
      <c r="J5" s="676"/>
      <c r="M5" t="s">
        <v>1031</v>
      </c>
    </row>
    <row r="8" spans="1:22">
      <c r="A8" s="676" t="s">
        <v>206</v>
      </c>
      <c r="B8" s="676" t="s">
        <v>1033</v>
      </c>
      <c r="C8" s="676" t="s">
        <v>1034</v>
      </c>
      <c r="D8" s="676" t="s">
        <v>4</v>
      </c>
      <c r="M8" s="511" t="s">
        <v>206</v>
      </c>
      <c r="N8" s="511" t="s">
        <v>1033</v>
      </c>
      <c r="O8" s="511" t="s">
        <v>1034</v>
      </c>
      <c r="P8" s="511" t="s">
        <v>4</v>
      </c>
    </row>
    <row r="9" spans="1:22">
      <c r="A9" s="676">
        <v>2019</v>
      </c>
      <c r="B9" s="615">
        <v>3535306.0309919994</v>
      </c>
      <c r="C9" s="615">
        <v>1354773.4055842613</v>
      </c>
      <c r="D9" s="830">
        <v>4890079.4365762603</v>
      </c>
      <c r="M9" s="511">
        <v>2019</v>
      </c>
      <c r="N9" s="615">
        <v>3535306.0309919994</v>
      </c>
      <c r="O9" s="615">
        <v>1047673.3198417238</v>
      </c>
      <c r="P9" s="616">
        <f>SUM(Harm_Reduction[[#This Row],[Services]:[Comodities]])</f>
        <v>4582979.3508337233</v>
      </c>
    </row>
    <row r="10" spans="1:22">
      <c r="A10" s="676">
        <v>2020</v>
      </c>
      <c r="B10" s="615">
        <v>3535306.0309919994</v>
      </c>
      <c r="C10" s="615">
        <v>1471730.3427660931</v>
      </c>
      <c r="D10" s="830">
        <v>5007036.3737580925</v>
      </c>
      <c r="M10" s="511">
        <v>2020</v>
      </c>
      <c r="N10" s="615">
        <v>3535306.0309919994</v>
      </c>
      <c r="O10" s="615">
        <v>1164630.2570235555</v>
      </c>
      <c r="P10" s="616">
        <f>SUM(Harm_Reduction[[#This Row],[Services]:[Comodities]])</f>
        <v>4699936.2880155547</v>
      </c>
    </row>
    <row r="11" spans="1:22">
      <c r="A11" s="676">
        <v>2021</v>
      </c>
      <c r="B11" s="615">
        <v>3535306.0309919994</v>
      </c>
      <c r="C11" s="615">
        <v>1588996.3581724761</v>
      </c>
      <c r="D11" s="830">
        <v>5124302.3891644757</v>
      </c>
      <c r="M11" s="511">
        <v>2021</v>
      </c>
      <c r="N11" s="615">
        <v>3535306.0309919994</v>
      </c>
      <c r="O11" s="615">
        <v>1281896.2724299384</v>
      </c>
      <c r="P11" s="616">
        <f>SUM(Harm_Reduction[[#This Row],[Services]:[Comodities]])</f>
        <v>4817202.3034219379</v>
      </c>
    </row>
    <row r="12" spans="1:22">
      <c r="A12" s="676">
        <v>2022</v>
      </c>
      <c r="B12" s="615">
        <v>3535306.0309919994</v>
      </c>
      <c r="C12" s="615">
        <v>1693973.8895496845</v>
      </c>
      <c r="D12" s="830">
        <v>5229279.9205416841</v>
      </c>
      <c r="M12" s="511">
        <v>2022</v>
      </c>
      <c r="N12" s="615">
        <v>3535306.0309919994</v>
      </c>
      <c r="O12" s="615">
        <v>1399486.8199720995</v>
      </c>
      <c r="P12" s="616">
        <f>SUM(Harm_Reduction[[#This Row],[Services]:[Comodities]])</f>
        <v>4934792.8509640992</v>
      </c>
    </row>
    <row r="13" spans="1:22">
      <c r="A13" s="676"/>
      <c r="B13" s="615"/>
      <c r="C13" s="615"/>
      <c r="D13" s="831">
        <v>20250698.120040514</v>
      </c>
      <c r="K13" s="511"/>
      <c r="L13" s="511"/>
      <c r="M13" s="511"/>
      <c r="N13" s="511"/>
    </row>
  </sheetData>
  <mergeCells count="2">
    <mergeCell ref="M1:V1"/>
    <mergeCell ref="A1:J1"/>
  </mergeCells>
  <pageMargins left="0.7" right="0.7" top="0.75" bottom="0.75" header="0.3" footer="0.3"/>
  <pageSetup paperSize="9" orientation="portrait"/>
  <drawing r:id="rId1"/>
  <legacyDrawing r:id="rId2"/>
  <tableParts count="2">
    <tablePart r:id="rId3"/>
    <tablePart r:id="rId4"/>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PX109"/>
  <sheetViews>
    <sheetView topLeftCell="A77" workbookViewId="0">
      <selection activeCell="I108" sqref="I108"/>
    </sheetView>
  </sheetViews>
  <sheetFormatPr baseColWidth="10" defaultColWidth="8.83203125" defaultRowHeight="15"/>
  <cols>
    <col min="1" max="1" width="28.33203125" style="4" customWidth="1"/>
    <col min="2" max="2" width="10.1640625" style="3" customWidth="1"/>
    <col min="3" max="4" width="11.83203125" style="3" customWidth="1"/>
    <col min="5" max="5" width="12.33203125" style="3" customWidth="1"/>
    <col min="6" max="6" width="9.83203125" style="3" customWidth="1"/>
    <col min="7" max="7" width="9.1640625" style="4" customWidth="1"/>
    <col min="8" max="8" width="9.5" style="3" bestFit="1" customWidth="1"/>
    <col min="9" max="9" width="9.1640625" style="4" customWidth="1"/>
    <col min="10" max="10" width="9.5" style="3" bestFit="1" customWidth="1"/>
    <col min="11" max="12" width="9.1640625" style="4" customWidth="1"/>
    <col min="13" max="14" width="8.83203125" style="4"/>
    <col min="15" max="596" width="9.1640625" style="4" hidden="1" customWidth="1"/>
    <col min="597" max="15310" width="0" style="4" hidden="1" customWidth="1"/>
    <col min="15311" max="16384" width="8.8320312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ht="16">
      <c r="A42" s="316" t="s">
        <v>579</v>
      </c>
      <c r="B42" s="302">
        <v>15</v>
      </c>
      <c r="C42" s="302">
        <v>25</v>
      </c>
      <c r="D42" s="302">
        <v>35</v>
      </c>
      <c r="E42" s="302">
        <v>45</v>
      </c>
    </row>
    <row r="43" spans="1:10" ht="16">
      <c r="A43" s="316" t="s">
        <v>578</v>
      </c>
      <c r="B43" s="302">
        <v>25</v>
      </c>
      <c r="C43" s="302">
        <v>30</v>
      </c>
      <c r="D43" s="302">
        <v>35</v>
      </c>
      <c r="E43" s="302">
        <v>40</v>
      </c>
    </row>
    <row r="44" spans="1:10" ht="16">
      <c r="A44" s="316" t="s">
        <v>577</v>
      </c>
      <c r="B44" s="302">
        <v>20</v>
      </c>
      <c r="C44" s="302">
        <v>30</v>
      </c>
      <c r="D44" s="302">
        <v>40</v>
      </c>
      <c r="E44" s="302">
        <v>50</v>
      </c>
    </row>
    <row r="45" spans="1:10" ht="16">
      <c r="A45" s="316" t="s">
        <v>576</v>
      </c>
      <c r="B45" s="302">
        <v>10</v>
      </c>
      <c r="C45" s="302">
        <v>15</v>
      </c>
      <c r="D45" s="302">
        <v>20</v>
      </c>
      <c r="E45" s="302">
        <v>25</v>
      </c>
    </row>
    <row r="46" spans="1:10" s="2" customFormat="1" ht="16">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302">
        <f>B7+B8+B9+B18+B28+B29+B30+B31+B32+B50+B58</f>
        <v>4962</v>
      </c>
      <c r="C64" s="302">
        <f>C7+C8+C9+C18+C28+C29+C30+C31+C32+C50+C58</f>
        <v>5905</v>
      </c>
      <c r="D64" s="302">
        <f>D7+D8+D9+D18+D28+D29+D30+D31+D32+D50+D58</f>
        <v>6728</v>
      </c>
      <c r="E64" s="302">
        <f>E7+E8+E9+E18+E28+E29+E30+E31+E32+E50+E58</f>
        <v>7580</v>
      </c>
      <c r="G64" s="4">
        <v>0.9</v>
      </c>
      <c r="K64" s="309"/>
      <c r="L64" s="309"/>
      <c r="M64" s="309"/>
    </row>
    <row r="65" spans="1:14">
      <c r="A65" s="303" t="s">
        <v>560</v>
      </c>
      <c r="B65" s="302">
        <f>B10+B11+B16+B17+B33+B34+B35+B36+B48</f>
        <v>776</v>
      </c>
      <c r="C65" s="302">
        <f>C10+C11+C16+C17+C33+C34+C35+C36+C48</f>
        <v>876</v>
      </c>
      <c r="D65" s="302">
        <f>D10+D11+D16+D17+D33+D34+D35+D36+D48</f>
        <v>951</v>
      </c>
      <c r="E65" s="302">
        <f>E10+E11+E16+E17+E33+E34+E35+E36+E48</f>
        <v>1041</v>
      </c>
      <c r="K65" s="309"/>
      <c r="L65" s="309"/>
      <c r="M65" s="309"/>
    </row>
    <row r="66" spans="1:14">
      <c r="A66" s="303" t="s">
        <v>559</v>
      </c>
      <c r="B66" s="302">
        <f>B12+B13+B19+B20+B23+B37+B38+B39+B40+B49</f>
        <v>346</v>
      </c>
      <c r="C66" s="302">
        <f>C12+C13+C19+C20+C23+C37+C38+C39+C40+C49</f>
        <v>571</v>
      </c>
      <c r="D66" s="302">
        <f>D12+D13+D19+D20+D23+D37+D38+D39+D40+D49</f>
        <v>841</v>
      </c>
      <c r="E66" s="302">
        <f>E12+E13+E19+E20+E23+E37+E38+E39+E40+E49</f>
        <v>1166</v>
      </c>
      <c r="K66" s="309"/>
      <c r="L66" s="309"/>
      <c r="M66" s="309"/>
    </row>
    <row r="67" spans="1:14">
      <c r="A67" s="303" t="s">
        <v>558</v>
      </c>
      <c r="B67" s="302">
        <f>B9+B13+B31+B36+B40+B41+B42+B43+B44</f>
        <v>1638</v>
      </c>
      <c r="C67" s="302">
        <f>C9+C13+C31+C36+C40+C41+C42+C43+C44</f>
        <v>2810</v>
      </c>
      <c r="D67" s="302">
        <f>D9+D13+D31+D36+D40+D41+D42+D43+D44</f>
        <v>3882</v>
      </c>
      <c r="E67" s="302">
        <f>E9+E13+E31+E36+E40+E41+E42+E43+E44</f>
        <v>5055</v>
      </c>
      <c r="K67" s="309"/>
      <c r="L67" s="309"/>
      <c r="M67" s="309"/>
    </row>
    <row r="68" spans="1:14">
      <c r="A68" s="303" t="s">
        <v>557</v>
      </c>
      <c r="B68" s="302">
        <f>B7+B10+B12-58</f>
        <v>2842</v>
      </c>
      <c r="C68" s="302">
        <f>C7+C10+C12-78</f>
        <v>2672</v>
      </c>
      <c r="D68" s="302">
        <f>D7+D10+D12-98</f>
        <v>2502</v>
      </c>
      <c r="E68" s="302">
        <f>E7+E10+E12-118</f>
        <v>2332</v>
      </c>
      <c r="K68" s="309"/>
      <c r="L68" s="309"/>
      <c r="M68" s="309"/>
    </row>
    <row r="69" spans="1:14">
      <c r="A69" s="303" t="s">
        <v>556</v>
      </c>
      <c r="B69" s="302">
        <f>B16+B18+B19+58</f>
        <v>80</v>
      </c>
      <c r="C69" s="302">
        <f>C16+C18+C19+78</f>
        <v>100</v>
      </c>
      <c r="D69" s="302">
        <f>D16+D18+D19+98</f>
        <v>120</v>
      </c>
      <c r="E69" s="302">
        <f>E16+E18+E19+118</f>
        <v>140</v>
      </c>
      <c r="K69" s="306"/>
      <c r="L69" s="306"/>
      <c r="M69" s="306"/>
      <c r="N69" s="306"/>
    </row>
    <row r="70" spans="1:14">
      <c r="A70" s="303" t="s">
        <v>555</v>
      </c>
      <c r="B70" s="302">
        <f>B8+B11+B17+B20</f>
        <v>391</v>
      </c>
      <c r="C70" s="302">
        <f>C8+C11+C17+C20</f>
        <v>331</v>
      </c>
      <c r="D70" s="302">
        <f>D8+D11+D17+D20</f>
        <v>271</v>
      </c>
      <c r="E70" s="302">
        <f>E8+E11+E17+E20</f>
        <v>211</v>
      </c>
      <c r="K70" s="309"/>
      <c r="L70" s="309"/>
      <c r="M70" s="309"/>
    </row>
    <row r="71" spans="1:14">
      <c r="A71" s="303" t="s">
        <v>554</v>
      </c>
      <c r="B71" s="302">
        <f>B32+B41</f>
        <v>8</v>
      </c>
      <c r="C71" s="302">
        <f>C32+C41</f>
        <v>10</v>
      </c>
      <c r="D71" s="302">
        <f>D32+D41</f>
        <v>12</v>
      </c>
      <c r="E71" s="302">
        <f>E32+E41</f>
        <v>15</v>
      </c>
    </row>
    <row r="72" spans="1:14">
      <c r="A72" s="303" t="s">
        <v>553</v>
      </c>
      <c r="B72" s="302">
        <f>B23+B28+B33+B37+B43+B48+B49+B50+B58</f>
        <v>634</v>
      </c>
      <c r="C72" s="302">
        <f>C23+C28+C33+C37+C43+C48+C49+C50+C58</f>
        <v>639</v>
      </c>
      <c r="D72" s="302">
        <f>D23+D28+D33+D37+D43+D48+D49+D50+D58</f>
        <v>644</v>
      </c>
      <c r="E72" s="302">
        <f>E23+E28+E33+E37+E43+E48+E49+E50+E58</f>
        <v>649</v>
      </c>
    </row>
    <row r="73" spans="1:14">
      <c r="A73" s="303" t="s">
        <v>552</v>
      </c>
      <c r="B73" s="302">
        <f>B29+B34+B38+B42</f>
        <v>455</v>
      </c>
      <c r="C73" s="302">
        <f>C29+C34+C38+C42</f>
        <v>685</v>
      </c>
      <c r="D73" s="302">
        <f>D29+D34+D38+D42</f>
        <v>916</v>
      </c>
      <c r="E73" s="302">
        <f>E29+E34+E38+E42</f>
        <v>1150</v>
      </c>
    </row>
    <row r="74" spans="1:14">
      <c r="A74" s="303" t="s">
        <v>551</v>
      </c>
      <c r="B74" s="302">
        <f>B30+B35+B39+B44+B45-35</f>
        <v>137</v>
      </c>
      <c r="C74" s="302">
        <f>C30+C35+C39+C44+C45-60</f>
        <v>240</v>
      </c>
      <c r="D74" s="302">
        <f>D30+D35+D39+D44+D45-85</f>
        <v>342</v>
      </c>
      <c r="E74" s="302">
        <f>E30+E35+E39+E44+E45-110</f>
        <v>440</v>
      </c>
    </row>
    <row r="75" spans="1:14">
      <c r="A75" s="303" t="s">
        <v>550</v>
      </c>
      <c r="B75" s="302">
        <v>35</v>
      </c>
      <c r="C75" s="302">
        <v>60</v>
      </c>
      <c r="D75" s="302">
        <v>85</v>
      </c>
      <c r="E75" s="302">
        <v>110</v>
      </c>
    </row>
    <row r="76" spans="1:14">
      <c r="A76" s="303" t="s">
        <v>549</v>
      </c>
      <c r="B76" s="302">
        <f>B74+B75</f>
        <v>172</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14514</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 t="shared" ref="C88:C99" si="0">B64*12</f>
        <v>59544</v>
      </c>
      <c r="D88" s="304">
        <f t="shared" ref="D88:D106" si="1">B88*C88</f>
        <v>282834</v>
      </c>
      <c r="E88" s="57">
        <f t="shared" ref="E88:E99" si="2">C64*12</f>
        <v>70860</v>
      </c>
      <c r="F88" s="57">
        <f t="shared" ref="F88:F106" si="3">B88*E88</f>
        <v>336585</v>
      </c>
      <c r="G88" s="57">
        <f t="shared" ref="G88:G99" si="4">D64*12</f>
        <v>80736</v>
      </c>
      <c r="H88" s="57">
        <f t="shared" ref="H88:H106" si="5">B88*G88</f>
        <v>383496</v>
      </c>
      <c r="I88" s="57">
        <f t="shared" ref="I88:I99" si="6">E64*12</f>
        <v>90960</v>
      </c>
      <c r="J88" s="57">
        <f t="shared" ref="J88:J106" si="7">B88*I88</f>
        <v>432060</v>
      </c>
    </row>
    <row r="89" spans="1:10">
      <c r="A89" s="303" t="s">
        <v>560</v>
      </c>
      <c r="B89" s="302">
        <v>5.0999999999999996</v>
      </c>
      <c r="C89" s="57">
        <f t="shared" si="0"/>
        <v>9312</v>
      </c>
      <c r="D89" s="304">
        <f t="shared" si="1"/>
        <v>47491.199999999997</v>
      </c>
      <c r="E89" s="57">
        <f t="shared" si="2"/>
        <v>10512</v>
      </c>
      <c r="F89" s="57">
        <f t="shared" si="3"/>
        <v>53611.199999999997</v>
      </c>
      <c r="G89" s="57">
        <f t="shared" si="4"/>
        <v>11412</v>
      </c>
      <c r="H89" s="57">
        <f t="shared" si="5"/>
        <v>58201.2</v>
      </c>
      <c r="I89" s="57">
        <f t="shared" si="6"/>
        <v>12492</v>
      </c>
      <c r="J89" s="57">
        <f t="shared" si="7"/>
        <v>63709.2</v>
      </c>
    </row>
    <row r="90" spans="1:10">
      <c r="A90" s="303" t="s">
        <v>559</v>
      </c>
      <c r="B90" s="302">
        <v>11.49</v>
      </c>
      <c r="C90" s="57">
        <f t="shared" si="0"/>
        <v>4152</v>
      </c>
      <c r="D90" s="304">
        <f t="shared" si="1"/>
        <v>47706.48</v>
      </c>
      <c r="E90" s="57">
        <f t="shared" si="2"/>
        <v>6852</v>
      </c>
      <c r="F90" s="57">
        <f t="shared" si="3"/>
        <v>78729.48</v>
      </c>
      <c r="G90" s="57">
        <f t="shared" si="4"/>
        <v>10092</v>
      </c>
      <c r="H90" s="57">
        <f t="shared" si="5"/>
        <v>115957.08</v>
      </c>
      <c r="I90" s="57">
        <f t="shared" si="6"/>
        <v>13992</v>
      </c>
      <c r="J90" s="57">
        <f t="shared" si="7"/>
        <v>160768.08000000002</v>
      </c>
    </row>
    <row r="91" spans="1:10">
      <c r="A91" s="303" t="s">
        <v>558</v>
      </c>
      <c r="B91" s="302">
        <v>3.67</v>
      </c>
      <c r="C91" s="57">
        <f t="shared" si="0"/>
        <v>19656</v>
      </c>
      <c r="D91" s="304">
        <f t="shared" si="1"/>
        <v>72137.52</v>
      </c>
      <c r="E91" s="57">
        <f t="shared" si="2"/>
        <v>33720</v>
      </c>
      <c r="F91" s="57">
        <f t="shared" si="3"/>
        <v>123752.4</v>
      </c>
      <c r="G91" s="57">
        <f t="shared" si="4"/>
        <v>46584</v>
      </c>
      <c r="H91" s="57">
        <f t="shared" si="5"/>
        <v>170963.28</v>
      </c>
      <c r="I91" s="57">
        <f t="shared" si="6"/>
        <v>60660</v>
      </c>
      <c r="J91" s="57">
        <f t="shared" si="7"/>
        <v>222622.19999999998</v>
      </c>
    </row>
    <row r="92" spans="1:10">
      <c r="A92" s="303" t="s">
        <v>557</v>
      </c>
      <c r="B92" s="302">
        <v>2.7</v>
      </c>
      <c r="C92" s="57">
        <f t="shared" si="0"/>
        <v>34104</v>
      </c>
      <c r="D92" s="304">
        <f t="shared" si="1"/>
        <v>92080.8</v>
      </c>
      <c r="E92" s="57">
        <f t="shared" si="2"/>
        <v>32064</v>
      </c>
      <c r="F92" s="57">
        <f t="shared" si="3"/>
        <v>86572.800000000003</v>
      </c>
      <c r="G92" s="57">
        <f t="shared" si="4"/>
        <v>30024</v>
      </c>
      <c r="H92" s="57">
        <f t="shared" si="5"/>
        <v>81064.800000000003</v>
      </c>
      <c r="I92" s="57">
        <f t="shared" si="6"/>
        <v>27984</v>
      </c>
      <c r="J92" s="57">
        <f t="shared" si="7"/>
        <v>75556.800000000003</v>
      </c>
    </row>
    <row r="93" spans="1:10">
      <c r="A93" s="303" t="s">
        <v>556</v>
      </c>
      <c r="B93" s="302">
        <v>9.3000000000000007</v>
      </c>
      <c r="C93" s="57">
        <f t="shared" si="0"/>
        <v>960</v>
      </c>
      <c r="D93" s="301">
        <f t="shared" si="1"/>
        <v>8928</v>
      </c>
      <c r="E93" s="57">
        <f t="shared" si="2"/>
        <v>1200</v>
      </c>
      <c r="F93" s="57">
        <f t="shared" si="3"/>
        <v>11160</v>
      </c>
      <c r="G93" s="57">
        <f t="shared" si="4"/>
        <v>1440</v>
      </c>
      <c r="H93" s="57">
        <f t="shared" si="5"/>
        <v>13392.000000000002</v>
      </c>
      <c r="I93" s="57">
        <f t="shared" si="6"/>
        <v>1680</v>
      </c>
      <c r="J93" s="57">
        <f t="shared" si="7"/>
        <v>15624.000000000002</v>
      </c>
    </row>
    <row r="94" spans="1:10">
      <c r="A94" s="303" t="s">
        <v>555</v>
      </c>
      <c r="B94" s="302">
        <v>1.78</v>
      </c>
      <c r="C94" s="57">
        <f t="shared" si="0"/>
        <v>4692</v>
      </c>
      <c r="D94" s="301">
        <f t="shared" si="1"/>
        <v>8351.76</v>
      </c>
      <c r="E94" s="57">
        <f t="shared" si="2"/>
        <v>3972</v>
      </c>
      <c r="F94" s="57">
        <f t="shared" si="3"/>
        <v>7070.16</v>
      </c>
      <c r="G94" s="57">
        <f t="shared" si="4"/>
        <v>3252</v>
      </c>
      <c r="H94" s="57">
        <f t="shared" si="5"/>
        <v>5788.56</v>
      </c>
      <c r="I94" s="57">
        <f t="shared" si="6"/>
        <v>2532</v>
      </c>
      <c r="J94" s="57">
        <f t="shared" si="7"/>
        <v>4506.96</v>
      </c>
    </row>
    <row r="95" spans="1:10">
      <c r="A95" s="303" t="s">
        <v>554</v>
      </c>
      <c r="B95" s="302">
        <v>300</v>
      </c>
      <c r="C95" s="57">
        <f t="shared" si="0"/>
        <v>96</v>
      </c>
      <c r="D95" s="301">
        <f t="shared" si="1"/>
        <v>28800</v>
      </c>
      <c r="E95" s="57">
        <f t="shared" si="2"/>
        <v>120</v>
      </c>
      <c r="F95" s="57">
        <f t="shared" si="3"/>
        <v>36000</v>
      </c>
      <c r="G95" s="57">
        <f t="shared" si="4"/>
        <v>144</v>
      </c>
      <c r="H95" s="57">
        <f t="shared" si="5"/>
        <v>43200</v>
      </c>
      <c r="I95" s="57">
        <f t="shared" si="6"/>
        <v>180</v>
      </c>
      <c r="J95" s="57">
        <f t="shared" si="7"/>
        <v>54000</v>
      </c>
    </row>
    <row r="96" spans="1:10">
      <c r="A96" s="303" t="s">
        <v>553</v>
      </c>
      <c r="B96" s="302">
        <v>60.8</v>
      </c>
      <c r="C96" s="57">
        <f t="shared" si="0"/>
        <v>7608</v>
      </c>
      <c r="D96" s="304">
        <f t="shared" si="1"/>
        <v>462566.39999999997</v>
      </c>
      <c r="E96" s="57">
        <f t="shared" si="2"/>
        <v>7668</v>
      </c>
      <c r="F96" s="57">
        <f t="shared" si="3"/>
        <v>466214.39999999997</v>
      </c>
      <c r="G96" s="57">
        <f t="shared" si="4"/>
        <v>7728</v>
      </c>
      <c r="H96" s="57">
        <f t="shared" si="5"/>
        <v>469862.39999999997</v>
      </c>
      <c r="I96" s="57">
        <f t="shared" si="6"/>
        <v>7788</v>
      </c>
      <c r="J96" s="57">
        <f t="shared" si="7"/>
        <v>473510.39999999997</v>
      </c>
    </row>
    <row r="97" spans="1:11">
      <c r="A97" s="303" t="s">
        <v>552</v>
      </c>
      <c r="B97" s="302">
        <v>14.5</v>
      </c>
      <c r="C97" s="57">
        <f t="shared" si="0"/>
        <v>5460</v>
      </c>
      <c r="D97" s="304">
        <f t="shared" si="1"/>
        <v>79170</v>
      </c>
      <c r="E97" s="57">
        <f t="shared" si="2"/>
        <v>8220</v>
      </c>
      <c r="F97" s="57">
        <f t="shared" si="3"/>
        <v>119190</v>
      </c>
      <c r="G97" s="57">
        <f t="shared" si="4"/>
        <v>10992</v>
      </c>
      <c r="H97" s="57">
        <f t="shared" si="5"/>
        <v>159384</v>
      </c>
      <c r="I97" s="57">
        <f t="shared" si="6"/>
        <v>13800</v>
      </c>
      <c r="J97" s="57">
        <f t="shared" si="7"/>
        <v>200100</v>
      </c>
    </row>
    <row r="98" spans="1:11">
      <c r="A98" s="303" t="s">
        <v>551</v>
      </c>
      <c r="B98" s="302">
        <v>60</v>
      </c>
      <c r="C98" s="57">
        <f t="shared" si="0"/>
        <v>1644</v>
      </c>
      <c r="D98" s="304">
        <f t="shared" si="1"/>
        <v>98640</v>
      </c>
      <c r="E98" s="57">
        <f t="shared" si="2"/>
        <v>2880</v>
      </c>
      <c r="F98" s="57">
        <f t="shared" si="3"/>
        <v>172800</v>
      </c>
      <c r="G98" s="57">
        <f t="shared" si="4"/>
        <v>4104</v>
      </c>
      <c r="H98" s="57">
        <f t="shared" si="5"/>
        <v>246240</v>
      </c>
      <c r="I98" s="57">
        <f t="shared" si="6"/>
        <v>5280</v>
      </c>
      <c r="J98" s="57">
        <f t="shared" si="7"/>
        <v>316800</v>
      </c>
    </row>
    <row r="99" spans="1:11">
      <c r="A99" s="303" t="s">
        <v>550</v>
      </c>
      <c r="B99" s="302">
        <v>60</v>
      </c>
      <c r="C99" s="57">
        <f t="shared" si="0"/>
        <v>420</v>
      </c>
      <c r="D99" s="301">
        <f t="shared" si="1"/>
        <v>25200</v>
      </c>
      <c r="E99" s="57">
        <f t="shared" si="2"/>
        <v>720</v>
      </c>
      <c r="F99" s="57">
        <f t="shared" si="3"/>
        <v>43200</v>
      </c>
      <c r="G99" s="57">
        <f t="shared" si="4"/>
        <v>1020</v>
      </c>
      <c r="H99" s="57">
        <f t="shared" si="5"/>
        <v>61200</v>
      </c>
      <c r="I99" s="57">
        <f t="shared" si="6"/>
        <v>1320</v>
      </c>
      <c r="J99" s="57">
        <f t="shared" si="7"/>
        <v>79200</v>
      </c>
      <c r="K99" s="4" t="s">
        <v>547</v>
      </c>
    </row>
    <row r="100" spans="1:11">
      <c r="A100" s="303" t="s">
        <v>549</v>
      </c>
      <c r="B100" s="302">
        <v>32.86</v>
      </c>
      <c r="C100" s="57">
        <f>C98*2+C99</f>
        <v>3708</v>
      </c>
      <c r="D100" s="304">
        <f t="shared" si="1"/>
        <v>121844.88</v>
      </c>
      <c r="E100" s="57">
        <f>(C74*2+C75*1)*12</f>
        <v>6480</v>
      </c>
      <c r="F100" s="57">
        <f t="shared" si="3"/>
        <v>212932.8</v>
      </c>
      <c r="G100" s="57">
        <f>(D74*2+D75*1)*12</f>
        <v>9228</v>
      </c>
      <c r="H100" s="57">
        <f t="shared" si="5"/>
        <v>303232.08</v>
      </c>
      <c r="I100" s="57">
        <f>(E74*2+E75*1)*12</f>
        <v>11880</v>
      </c>
      <c r="J100" s="57">
        <f t="shared" si="7"/>
        <v>390376.8</v>
      </c>
    </row>
    <row r="101" spans="1:11">
      <c r="A101" s="303" t="s">
        <v>548</v>
      </c>
      <c r="B101" s="302">
        <v>55</v>
      </c>
      <c r="C101" s="57">
        <f>B77*12</f>
        <v>120</v>
      </c>
      <c r="D101" s="301">
        <f t="shared" si="1"/>
        <v>6600</v>
      </c>
      <c r="E101" s="57">
        <f>C77*12</f>
        <v>180</v>
      </c>
      <c r="F101" s="57">
        <f t="shared" si="3"/>
        <v>9900</v>
      </c>
      <c r="G101" s="57">
        <f>D77*12</f>
        <v>240</v>
      </c>
      <c r="H101" s="57">
        <f t="shared" si="5"/>
        <v>13200</v>
      </c>
      <c r="I101" s="57">
        <f>E77*12</f>
        <v>300</v>
      </c>
      <c r="J101" s="57">
        <f t="shared" si="7"/>
        <v>16500</v>
      </c>
      <c r="K101" s="4" t="s">
        <v>547</v>
      </c>
    </row>
    <row r="102" spans="1:11">
      <c r="A102" s="303" t="s">
        <v>546</v>
      </c>
      <c r="B102" s="302">
        <v>6.83</v>
      </c>
      <c r="C102" s="57">
        <f>B78*3*12</f>
        <v>72</v>
      </c>
      <c r="D102" s="301">
        <f t="shared" si="1"/>
        <v>491.76</v>
      </c>
      <c r="E102" s="57">
        <f>C78*3*12</f>
        <v>72</v>
      </c>
      <c r="F102" s="57">
        <f t="shared" si="3"/>
        <v>491.76</v>
      </c>
      <c r="G102" s="57">
        <f>D78*3*12</f>
        <v>72</v>
      </c>
      <c r="H102" s="57">
        <f t="shared" si="5"/>
        <v>491.76</v>
      </c>
      <c r="I102" s="57">
        <f>E78*3*12</f>
        <v>72</v>
      </c>
      <c r="J102" s="57">
        <f t="shared" si="7"/>
        <v>491.76</v>
      </c>
    </row>
    <row r="103" spans="1:11">
      <c r="A103" s="303" t="s">
        <v>545</v>
      </c>
      <c r="B103" s="302">
        <v>2</v>
      </c>
      <c r="C103" s="57">
        <f>B79*3*12+50</f>
        <v>86</v>
      </c>
      <c r="D103" s="301">
        <f t="shared" si="1"/>
        <v>172</v>
      </c>
      <c r="E103" s="57">
        <f>C79*3*12+50</f>
        <v>86</v>
      </c>
      <c r="F103" s="57">
        <f t="shared" si="3"/>
        <v>172</v>
      </c>
      <c r="G103" s="57">
        <f>D79*3*12+50</f>
        <v>86</v>
      </c>
      <c r="H103" s="57">
        <f t="shared" si="5"/>
        <v>172</v>
      </c>
      <c r="I103" s="57">
        <f>E79*3*12+50</f>
        <v>86</v>
      </c>
      <c r="J103" s="57">
        <f t="shared" si="7"/>
        <v>172</v>
      </c>
    </row>
    <row r="104" spans="1:11">
      <c r="A104" s="303" t="s">
        <v>544</v>
      </c>
      <c r="B104" s="302">
        <v>1.2</v>
      </c>
      <c r="C104" s="57">
        <f>B80*3*12</f>
        <v>108</v>
      </c>
      <c r="D104" s="301">
        <f t="shared" si="1"/>
        <v>129.6</v>
      </c>
      <c r="E104" s="57">
        <f>C80*3*12</f>
        <v>108</v>
      </c>
      <c r="F104" s="57">
        <f t="shared" si="3"/>
        <v>129.6</v>
      </c>
      <c r="G104" s="57">
        <f>D80*3*12</f>
        <v>108</v>
      </c>
      <c r="H104" s="57">
        <f t="shared" si="5"/>
        <v>129.6</v>
      </c>
      <c r="I104" s="57">
        <f>E80*3*12</f>
        <v>108</v>
      </c>
      <c r="J104" s="57">
        <f t="shared" si="7"/>
        <v>129.6</v>
      </c>
    </row>
    <row r="105" spans="1:11">
      <c r="A105" s="303" t="s">
        <v>543</v>
      </c>
      <c r="B105" s="302">
        <v>1.3</v>
      </c>
      <c r="C105" s="57">
        <f>B81*3*12+25</f>
        <v>61</v>
      </c>
      <c r="D105" s="301">
        <f t="shared" si="1"/>
        <v>79.3</v>
      </c>
      <c r="E105" s="57">
        <f>C81*3*12+25</f>
        <v>61</v>
      </c>
      <c r="F105" s="57">
        <f t="shared" si="3"/>
        <v>79.3</v>
      </c>
      <c r="G105" s="57">
        <f>D81*3*12+25</f>
        <v>61</v>
      </c>
      <c r="H105" s="57">
        <f t="shared" si="5"/>
        <v>79.3</v>
      </c>
      <c r="I105" s="57">
        <f>E81*3*12+25</f>
        <v>61</v>
      </c>
      <c r="J105" s="57">
        <f t="shared" si="7"/>
        <v>79.3</v>
      </c>
    </row>
    <row r="106" spans="1:11">
      <c r="A106" s="303" t="s">
        <v>542</v>
      </c>
      <c r="B106" s="302">
        <v>12.16</v>
      </c>
      <c r="C106" s="57">
        <f>B82*3*12</f>
        <v>72</v>
      </c>
      <c r="D106" s="301">
        <f t="shared" si="1"/>
        <v>875.52</v>
      </c>
      <c r="E106" s="57">
        <f>C82*3*12</f>
        <v>72</v>
      </c>
      <c r="F106" s="57">
        <f t="shared" si="3"/>
        <v>875.52</v>
      </c>
      <c r="G106" s="57">
        <f>D82*3*12</f>
        <v>72</v>
      </c>
      <c r="H106" s="57">
        <f t="shared" si="5"/>
        <v>875.52</v>
      </c>
      <c r="I106" s="57">
        <f>E82*3*12</f>
        <v>72</v>
      </c>
      <c r="J106" s="57">
        <f t="shared" si="7"/>
        <v>875.52</v>
      </c>
    </row>
    <row r="107" spans="1:11">
      <c r="A107" s="300" t="s">
        <v>541</v>
      </c>
      <c r="B107" s="299"/>
      <c r="C107" s="299"/>
      <c r="D107" s="16">
        <f>SUM(D88:D106)</f>
        <v>1384099.2200000002</v>
      </c>
      <c r="E107" s="16"/>
      <c r="F107" s="16">
        <f>SUM(F88:F106)</f>
        <v>1759466.4200000002</v>
      </c>
      <c r="G107" s="16"/>
      <c r="H107" s="16">
        <f>SUM(H88:H106)</f>
        <v>2126929.5799999996</v>
      </c>
      <c r="I107" s="16"/>
      <c r="J107" s="16">
        <f>SUM(J88:J106)</f>
        <v>2507082.6199999992</v>
      </c>
    </row>
    <row r="108" spans="1:11">
      <c r="A108" s="298" t="s">
        <v>540</v>
      </c>
      <c r="D108" s="296">
        <f>D107*0.28</f>
        <v>387547.7816000001</v>
      </c>
      <c r="E108" s="296"/>
      <c r="F108" s="296">
        <f>F107*0.28</f>
        <v>492650.5976000001</v>
      </c>
      <c r="G108" s="297"/>
      <c r="H108" s="296">
        <f>H107*0.28</f>
        <v>595540.28239999991</v>
      </c>
      <c r="I108" s="297"/>
      <c r="J108" s="296">
        <f>J107*0.28</f>
        <v>701983.13359999983</v>
      </c>
    </row>
    <row r="109" spans="1:11">
      <c r="A109" s="295" t="s">
        <v>18</v>
      </c>
      <c r="D109" s="16">
        <f>SUM(D107:D108)</f>
        <v>1771647.0016000003</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14"/>
  <sheetViews>
    <sheetView workbookViewId="0">
      <selection activeCell="M16" sqref="M16"/>
    </sheetView>
  </sheetViews>
  <sheetFormatPr baseColWidth="10" defaultColWidth="12.5" defaultRowHeight="16"/>
  <cols>
    <col min="1" max="1" width="10.83203125" style="695" customWidth="1"/>
    <col min="2" max="2" width="21.83203125" style="695" customWidth="1"/>
    <col min="3" max="4" width="16.1640625" style="695" customWidth="1"/>
    <col min="5" max="5" width="16.5" style="695" bestFit="1" customWidth="1"/>
    <col min="6" max="7" width="16.1640625" style="695" bestFit="1" customWidth="1"/>
    <col min="8" max="16384" width="12.5" style="695"/>
  </cols>
  <sheetData>
    <row r="1" spans="1:7" customFormat="1" ht="20">
      <c r="A1" s="1036" t="s">
        <v>96</v>
      </c>
      <c r="B1" s="1037"/>
      <c r="C1" s="1037"/>
      <c r="D1" s="1037"/>
      <c r="E1" s="1037"/>
      <c r="F1" s="1037"/>
      <c r="G1" s="1038"/>
    </row>
    <row r="2" spans="1:7" ht="18" thickBot="1">
      <c r="A2" s="703" t="s">
        <v>212</v>
      </c>
      <c r="B2" s="704" t="s">
        <v>890</v>
      </c>
      <c r="C2" s="704" t="s">
        <v>1111</v>
      </c>
      <c r="D2" s="704" t="s">
        <v>55</v>
      </c>
      <c r="E2" s="704" t="s">
        <v>56</v>
      </c>
      <c r="F2" s="704" t="s">
        <v>57</v>
      </c>
      <c r="G2" s="704" t="s">
        <v>58</v>
      </c>
    </row>
    <row r="3" spans="1:7" ht="17" thickTop="1">
      <c r="A3" s="697"/>
      <c r="B3" s="698" t="s">
        <v>1094</v>
      </c>
      <c r="C3" s="699">
        <f>SUM(C4:C8)</f>
        <v>8780000</v>
      </c>
      <c r="D3" s="699">
        <f>SUM(D4:D8)</f>
        <v>9306000</v>
      </c>
      <c r="E3" s="699">
        <f>SUM(E4:E8)</f>
        <v>9936000</v>
      </c>
      <c r="F3" s="699">
        <f>SUM(F4:F8)</f>
        <v>10586000</v>
      </c>
      <c r="G3" s="699">
        <f>SUM(G4:G8)</f>
        <v>11106000</v>
      </c>
    </row>
    <row r="4" spans="1:7">
      <c r="A4" s="700" t="s">
        <v>1102</v>
      </c>
      <c r="B4" s="701" t="s">
        <v>1103</v>
      </c>
      <c r="C4" s="702">
        <v>1400000</v>
      </c>
      <c r="D4" s="702">
        <v>1400000</v>
      </c>
      <c r="E4" s="702">
        <v>1400000</v>
      </c>
      <c r="F4" s="702">
        <v>1400000</v>
      </c>
      <c r="G4" s="702">
        <v>1400000</v>
      </c>
    </row>
    <row r="5" spans="1:7">
      <c r="A5" s="700" t="s">
        <v>1104</v>
      </c>
      <c r="B5" s="701" t="s">
        <v>921</v>
      </c>
      <c r="C5" s="702">
        <v>6274000</v>
      </c>
      <c r="D5" s="702">
        <v>6800000</v>
      </c>
      <c r="E5" s="702">
        <v>7400000</v>
      </c>
      <c r="F5" s="702">
        <v>8000000</v>
      </c>
      <c r="G5" s="702">
        <v>8500000</v>
      </c>
    </row>
    <row r="6" spans="1:7">
      <c r="A6" s="700" t="s">
        <v>1105</v>
      </c>
      <c r="B6" s="701" t="s">
        <v>1106</v>
      </c>
      <c r="C6" s="702">
        <v>770000</v>
      </c>
      <c r="D6" s="702">
        <v>770000</v>
      </c>
      <c r="E6" s="702">
        <v>800000</v>
      </c>
      <c r="F6" s="702">
        <v>850000</v>
      </c>
      <c r="G6" s="702">
        <v>870000</v>
      </c>
    </row>
    <row r="7" spans="1:7" ht="18.75" customHeight="1">
      <c r="A7" s="700" t="s">
        <v>1107</v>
      </c>
      <c r="B7" s="701" t="s">
        <v>1108</v>
      </c>
      <c r="C7" s="702">
        <v>36000</v>
      </c>
      <c r="D7" s="702">
        <v>36000</v>
      </c>
      <c r="E7" s="702">
        <v>36000</v>
      </c>
      <c r="F7" s="702">
        <v>36000</v>
      </c>
      <c r="G7" s="702">
        <v>36000</v>
      </c>
    </row>
    <row r="8" spans="1:7">
      <c r="A8" s="700" t="s">
        <v>1109</v>
      </c>
      <c r="B8" s="701" t="s">
        <v>1110</v>
      </c>
      <c r="C8" s="702">
        <v>300000</v>
      </c>
      <c r="D8" s="702">
        <v>300000</v>
      </c>
      <c r="E8" s="702">
        <v>300000</v>
      </c>
      <c r="F8" s="702">
        <v>300000</v>
      </c>
      <c r="G8" s="702">
        <v>300000</v>
      </c>
    </row>
    <row r="10" spans="1:7">
      <c r="D10" s="695">
        <f>D5/C5</f>
        <v>1.0838380618425247</v>
      </c>
      <c r="E10" s="695">
        <f>E5/D5</f>
        <v>1.088235294117647</v>
      </c>
      <c r="F10" s="695">
        <f>F5/E5</f>
        <v>1.0810810810810811</v>
      </c>
      <c r="G10" s="695">
        <f>G5/F5</f>
        <v>1.0625</v>
      </c>
    </row>
    <row r="14" spans="1:7">
      <c r="D14" s="696"/>
      <c r="E14" s="696"/>
    </row>
  </sheetData>
  <mergeCells count="1">
    <mergeCell ref="A1:G1"/>
  </mergeCells>
  <pageMargins left="0.75" right="0.75" top="1" bottom="1" header="0.5" footer="0.5"/>
  <pageSetup paperSize="9" orientation="landscape"/>
  <tableParts count="1">
    <tablePart r:id="rId1"/>
  </tablePart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46"/>
  <sheetViews>
    <sheetView topLeftCell="A4" workbookViewId="0">
      <selection activeCell="M16" sqref="M16"/>
    </sheetView>
  </sheetViews>
  <sheetFormatPr baseColWidth="10" defaultColWidth="14.5" defaultRowHeight="15" customHeight="1"/>
  <cols>
    <col min="1" max="1" width="14.5" style="649"/>
    <col min="2" max="2" width="26" style="649" customWidth="1"/>
    <col min="3" max="3" width="43.83203125" style="649" customWidth="1"/>
    <col min="4" max="4" width="20.6640625" style="649" customWidth="1"/>
    <col min="5" max="5" width="14.5" style="649"/>
    <col min="6" max="6" width="20.6640625" style="649" customWidth="1"/>
    <col min="7" max="7" width="19.5" style="649" customWidth="1"/>
    <col min="8" max="8" width="20.6640625" style="649" customWidth="1"/>
    <col min="9" max="9" width="14.5" style="649"/>
    <col min="10" max="10" width="20.6640625" style="649" customWidth="1"/>
    <col min="11" max="16384" width="14.5" style="649"/>
  </cols>
  <sheetData>
    <row r="1" spans="1:10" ht="20">
      <c r="A1" s="1035" t="s">
        <v>1052</v>
      </c>
      <c r="B1" s="1035"/>
      <c r="C1" s="1035"/>
      <c r="D1" s="1035"/>
      <c r="E1" s="1035"/>
      <c r="F1" s="1035"/>
      <c r="G1" s="1035"/>
      <c r="H1" s="1035"/>
      <c r="I1" s="1035"/>
      <c r="J1" s="1035"/>
    </row>
    <row r="2" spans="1:10" ht="15" customHeight="1">
      <c r="A2" s="651" t="s">
        <v>1053</v>
      </c>
      <c r="C2" s="652"/>
    </row>
    <row r="3" spans="1:10" ht="15" customHeight="1">
      <c r="A3" s="674" t="s">
        <v>1097</v>
      </c>
    </row>
    <row r="4" spans="1:10" ht="15" customHeight="1">
      <c r="A4" s="667" t="s">
        <v>206</v>
      </c>
      <c r="B4" s="667" t="s">
        <v>1032</v>
      </c>
      <c r="C4" s="649" t="s">
        <v>1098</v>
      </c>
      <c r="D4" s="649" t="s">
        <v>1099</v>
      </c>
    </row>
    <row r="5" spans="1:10" ht="15" customHeight="1">
      <c r="A5" s="649">
        <v>2019</v>
      </c>
      <c r="B5" s="675">
        <f>E43</f>
        <v>34176.289262500002</v>
      </c>
      <c r="C5" s="675">
        <f>AVERAGE(B5:B8)</f>
        <v>35223.506209375002</v>
      </c>
      <c r="D5" s="675">
        <f>ROUNDUP(C5,0)</f>
        <v>35224</v>
      </c>
    </row>
    <row r="6" spans="1:10" ht="15" customHeight="1">
      <c r="A6" s="649">
        <v>2020</v>
      </c>
      <c r="B6" s="675">
        <f>G43</f>
        <v>32741.320672500002</v>
      </c>
    </row>
    <row r="7" spans="1:10" ht="15" customHeight="1">
      <c r="A7" s="649">
        <v>2021</v>
      </c>
      <c r="B7" s="675">
        <f>I43</f>
        <v>35572.578525000004</v>
      </c>
    </row>
    <row r="8" spans="1:10" ht="15" customHeight="1">
      <c r="A8" s="649">
        <v>2022</v>
      </c>
      <c r="B8" s="675">
        <f>K43</f>
        <v>38403.836377500003</v>
      </c>
    </row>
    <row r="12" spans="1:10">
      <c r="A12" s="653" t="s">
        <v>1054</v>
      </c>
    </row>
    <row r="13" spans="1:10">
      <c r="A13" s="649" t="s">
        <v>856</v>
      </c>
      <c r="B13" s="650" t="s">
        <v>1055</v>
      </c>
      <c r="C13" s="650" t="s">
        <v>1056</v>
      </c>
      <c r="D13" s="650" t="s">
        <v>1057</v>
      </c>
      <c r="E13" s="650" t="s">
        <v>1058</v>
      </c>
    </row>
    <row r="14" spans="1:10">
      <c r="A14" s="650" t="s">
        <v>1059</v>
      </c>
      <c r="B14" s="654">
        <v>3889</v>
      </c>
      <c r="C14" s="655">
        <v>0.35</v>
      </c>
      <c r="D14" s="656">
        <f>C14*B14</f>
        <v>1361.1499999999999</v>
      </c>
      <c r="E14" s="650" t="s">
        <v>1060</v>
      </c>
    </row>
    <row r="15" spans="1:10">
      <c r="A15" s="650" t="s">
        <v>1061</v>
      </c>
      <c r="B15" s="654">
        <v>26294</v>
      </c>
      <c r="C15" s="657">
        <v>0.05</v>
      </c>
      <c r="D15" s="656">
        <f>C15*B15</f>
        <v>1314.7</v>
      </c>
      <c r="E15" s="650" t="s">
        <v>1062</v>
      </c>
    </row>
    <row r="16" spans="1:10">
      <c r="A16" s="650" t="s">
        <v>777</v>
      </c>
      <c r="B16" s="658">
        <v>2185</v>
      </c>
      <c r="C16" s="657">
        <v>0.05</v>
      </c>
      <c r="D16" s="656">
        <f>C16*B16</f>
        <v>109.25</v>
      </c>
      <c r="E16" s="650" t="s">
        <v>1062</v>
      </c>
    </row>
    <row r="17" spans="1:26">
      <c r="A17" s="650" t="s">
        <v>1063</v>
      </c>
      <c r="B17" s="649">
        <f>6500*0.8</f>
        <v>5200</v>
      </c>
      <c r="C17" s="657">
        <v>0.05</v>
      </c>
      <c r="D17" s="656">
        <f>C17*B17</f>
        <v>260</v>
      </c>
      <c r="E17" s="650" t="s">
        <v>1062</v>
      </c>
    </row>
    <row r="18" spans="1:26">
      <c r="A18" s="659" t="s">
        <v>1064</v>
      </c>
      <c r="B18" s="660"/>
      <c r="C18" s="660"/>
      <c r="D18" s="661">
        <f>SUM(D14:D17)</f>
        <v>3045.1</v>
      </c>
    </row>
    <row r="20" spans="1:26">
      <c r="A20" s="650" t="s">
        <v>1065</v>
      </c>
      <c r="D20" s="676"/>
    </row>
    <row r="21" spans="1:26">
      <c r="A21" s="650" t="s">
        <v>1066</v>
      </c>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t="s">
        <v>1067</v>
      </c>
      <c r="C23" s="650">
        <v>1.05</v>
      </c>
    </row>
    <row r="24" spans="1:26">
      <c r="B24" s="662">
        <v>2019</v>
      </c>
      <c r="C24" s="662">
        <v>2020</v>
      </c>
      <c r="D24" s="662">
        <v>2021</v>
      </c>
      <c r="E24" s="662">
        <v>2022</v>
      </c>
    </row>
    <row r="25" spans="1:26">
      <c r="A25" s="659" t="s">
        <v>1068</v>
      </c>
      <c r="B25" s="663">
        <v>0.25</v>
      </c>
      <c r="C25" s="663">
        <v>0.45</v>
      </c>
      <c r="D25" s="663">
        <v>0.5</v>
      </c>
      <c r="E25" s="663">
        <v>0.55000000000000004</v>
      </c>
    </row>
    <row r="26" spans="1:26">
      <c r="A26" s="659" t="s">
        <v>1069</v>
      </c>
      <c r="B26" s="661">
        <f>$D$18*B25</f>
        <v>761.27499999999998</v>
      </c>
      <c r="C26" s="661">
        <f>$D$18*C25</f>
        <v>1370.2950000000001</v>
      </c>
      <c r="D26" s="661">
        <f>$D$18*D25</f>
        <v>1522.55</v>
      </c>
      <c r="E26" s="661">
        <f>$D$18*E25</f>
        <v>1674.8050000000001</v>
      </c>
    </row>
    <row r="27" spans="1:26">
      <c r="A27" s="650"/>
      <c r="B27" s="664"/>
      <c r="C27" s="664"/>
      <c r="D27" s="664"/>
      <c r="E27" s="664"/>
    </row>
    <row r="28" spans="1:26">
      <c r="A28" s="650"/>
      <c r="B28" s="664"/>
      <c r="C28" s="664"/>
      <c r="D28" s="664"/>
      <c r="E28" s="664"/>
    </row>
    <row r="29" spans="1:26">
      <c r="A29" s="650"/>
      <c r="B29" s="664"/>
      <c r="C29" s="664"/>
      <c r="D29" s="664"/>
      <c r="E29" s="664"/>
    </row>
    <row r="31" spans="1:26">
      <c r="A31" s="665" t="s">
        <v>1070</v>
      </c>
    </row>
    <row r="32" spans="1:26">
      <c r="A32" s="666" t="s">
        <v>1071</v>
      </c>
    </row>
    <row r="33" spans="1:11">
      <c r="A33" s="666"/>
    </row>
    <row r="34" spans="1:11" ht="15" customHeight="1">
      <c r="A34" s="667" t="s">
        <v>938</v>
      </c>
      <c r="B34" s="667" t="s">
        <v>1072</v>
      </c>
      <c r="C34" s="667" t="s">
        <v>712</v>
      </c>
      <c r="D34" s="667" t="s">
        <v>1073</v>
      </c>
      <c r="E34" s="667" t="s">
        <v>1074</v>
      </c>
      <c r="F34" s="667" t="s">
        <v>1075</v>
      </c>
      <c r="G34" s="667" t="s">
        <v>1076</v>
      </c>
      <c r="H34" s="667" t="s">
        <v>1077</v>
      </c>
      <c r="I34" s="667" t="s">
        <v>1078</v>
      </c>
      <c r="J34" s="667" t="s">
        <v>1079</v>
      </c>
      <c r="K34" s="667" t="s">
        <v>1080</v>
      </c>
    </row>
    <row r="35" spans="1:11">
      <c r="A35" s="650" t="s">
        <v>1081</v>
      </c>
      <c r="B35" s="649" t="s">
        <v>1082</v>
      </c>
      <c r="C35" s="649">
        <v>14.700000000000001</v>
      </c>
      <c r="D35" s="668">
        <f>B26</f>
        <v>761.27499999999998</v>
      </c>
      <c r="E35" s="669">
        <f>D35*C35</f>
        <v>11190.7425</v>
      </c>
      <c r="F35" s="668">
        <f>C26</f>
        <v>1370.2950000000001</v>
      </c>
      <c r="G35" s="669">
        <f>F35*$C$35</f>
        <v>20143.336500000001</v>
      </c>
      <c r="H35" s="668">
        <f>D26</f>
        <v>1522.55</v>
      </c>
      <c r="I35" s="669">
        <f>H35*$C$35</f>
        <v>22381.485000000001</v>
      </c>
      <c r="J35" s="668">
        <f>E26</f>
        <v>1674.8050000000001</v>
      </c>
      <c r="K35" s="669">
        <f>J35*$C$35</f>
        <v>24619.633500000004</v>
      </c>
    </row>
    <row r="36" spans="1:11">
      <c r="A36" s="650" t="s">
        <v>1083</v>
      </c>
      <c r="B36" s="649" t="s">
        <v>1084</v>
      </c>
      <c r="C36" s="649">
        <v>800</v>
      </c>
      <c r="D36" s="649">
        <v>4</v>
      </c>
      <c r="E36" s="669">
        <f>D36*C36</f>
        <v>3200</v>
      </c>
      <c r="F36" s="649">
        <v>2</v>
      </c>
      <c r="G36" s="669">
        <f>F36*$C$36</f>
        <v>1600</v>
      </c>
      <c r="H36" s="649">
        <v>2</v>
      </c>
      <c r="I36" s="669">
        <f>H36*$C$36</f>
        <v>1600</v>
      </c>
      <c r="J36" s="649">
        <v>2</v>
      </c>
      <c r="K36" s="669">
        <f>J36*$C$36</f>
        <v>1600</v>
      </c>
    </row>
    <row r="37" spans="1:11">
      <c r="A37" s="650" t="s">
        <v>1085</v>
      </c>
      <c r="B37" s="649" t="s">
        <v>1086</v>
      </c>
      <c r="C37" s="649">
        <v>2500</v>
      </c>
      <c r="D37" s="649">
        <v>4</v>
      </c>
      <c r="E37" s="669">
        <f>D37*C37</f>
        <v>10000</v>
      </c>
      <c r="F37" s="649">
        <v>1</v>
      </c>
      <c r="G37" s="669">
        <f>F37*$C$37</f>
        <v>2500</v>
      </c>
      <c r="H37" s="649">
        <v>1</v>
      </c>
      <c r="I37" s="669">
        <f>H37*$C$37</f>
        <v>2500</v>
      </c>
      <c r="J37" s="649">
        <v>1</v>
      </c>
      <c r="K37" s="669">
        <f>J37*$C$37</f>
        <v>2500</v>
      </c>
    </row>
    <row r="38" spans="1:11">
      <c r="A38" s="650" t="s">
        <v>1087</v>
      </c>
      <c r="B38" s="649" t="s">
        <v>1088</v>
      </c>
      <c r="C38" s="650">
        <v>5000</v>
      </c>
      <c r="D38" s="649">
        <v>1</v>
      </c>
      <c r="E38" s="669">
        <f>D38*C38</f>
        <v>5000</v>
      </c>
      <c r="F38" s="649">
        <v>0.5</v>
      </c>
      <c r="G38" s="669">
        <f>F38*$C$38</f>
        <v>2500</v>
      </c>
      <c r="H38" s="649">
        <v>0.5</v>
      </c>
      <c r="I38" s="669">
        <f>H38*$C$38</f>
        <v>2500</v>
      </c>
      <c r="J38" s="649">
        <v>0.5</v>
      </c>
      <c r="K38" s="669">
        <f>J38*$C$38</f>
        <v>2500</v>
      </c>
    </row>
    <row r="39" spans="1:11">
      <c r="A39" s="659" t="s">
        <v>1089</v>
      </c>
      <c r="E39" s="669"/>
      <c r="G39" s="669"/>
      <c r="I39" s="669"/>
      <c r="K39" s="669"/>
    </row>
    <row r="40" spans="1:11">
      <c r="A40" s="650" t="s">
        <v>1090</v>
      </c>
      <c r="B40" s="649" t="s">
        <v>1091</v>
      </c>
      <c r="C40" s="670">
        <v>0.15</v>
      </c>
      <c r="D40" s="649">
        <v>1</v>
      </c>
      <c r="E40" s="669">
        <f>$C$40*D40*E35</f>
        <v>1678.611375</v>
      </c>
      <c r="F40" s="649">
        <v>1</v>
      </c>
      <c r="G40" s="669">
        <f>$C$40*F40*G35</f>
        <v>3021.5004750000003</v>
      </c>
      <c r="H40" s="649">
        <v>1</v>
      </c>
      <c r="I40" s="669">
        <f>$C$40*H40*I35</f>
        <v>3357.2227499999999</v>
      </c>
      <c r="J40" s="649">
        <v>1</v>
      </c>
      <c r="K40" s="669">
        <f>$C$40*J40*K35</f>
        <v>3692.9450250000004</v>
      </c>
    </row>
    <row r="41" spans="1:11">
      <c r="A41" s="650" t="s">
        <v>1092</v>
      </c>
      <c r="B41" s="649" t="s">
        <v>1093</v>
      </c>
      <c r="C41" s="670">
        <v>0.1</v>
      </c>
      <c r="D41" s="649">
        <v>1</v>
      </c>
      <c r="E41" s="669">
        <f>SUM(E35:E40)*$C$41*D41</f>
        <v>3106.9353875000002</v>
      </c>
      <c r="F41" s="649">
        <v>1</v>
      </c>
      <c r="G41" s="669">
        <f>SUM(G35:G40)*$C$41*F41</f>
        <v>2976.4836975000003</v>
      </c>
      <c r="H41" s="649">
        <v>1</v>
      </c>
      <c r="I41" s="669">
        <f>SUM(I35:I40)*$C$41*H41</f>
        <v>3233.8707750000003</v>
      </c>
      <c r="J41" s="649">
        <v>1</v>
      </c>
      <c r="K41" s="669">
        <f>SUM(K35:K40)*$C$41*J41</f>
        <v>3491.2578525000008</v>
      </c>
    </row>
    <row r="42" spans="1:11" ht="15" customHeight="1">
      <c r="E42" s="669"/>
      <c r="G42" s="669"/>
      <c r="I42" s="669"/>
      <c r="K42" s="669"/>
    </row>
    <row r="43" spans="1:11" ht="15" customHeight="1">
      <c r="A43" s="671" t="s">
        <v>1094</v>
      </c>
      <c r="B43" s="672"/>
      <c r="C43" s="672"/>
      <c r="D43" s="672"/>
      <c r="E43" s="673">
        <f>SUM(E35:E41)</f>
        <v>34176.289262500002</v>
      </c>
      <c r="F43" s="672"/>
      <c r="G43" s="673">
        <f>SUM(G35:G41)</f>
        <v>32741.320672500002</v>
      </c>
      <c r="H43" s="672"/>
      <c r="I43" s="673">
        <f>SUM(I35:I41)</f>
        <v>35572.578525000004</v>
      </c>
      <c r="J43" s="672"/>
      <c r="K43" s="673">
        <f>SUM(K35:K41)</f>
        <v>38403.836377500003</v>
      </c>
    </row>
    <row r="45" spans="1:11" ht="15" customHeight="1">
      <c r="A45" s="667" t="s">
        <v>1095</v>
      </c>
    </row>
    <row r="46" spans="1:11" ht="15" customHeight="1">
      <c r="A46" s="649" t="s">
        <v>1096</v>
      </c>
    </row>
  </sheetData>
  <mergeCells count="1">
    <mergeCell ref="A1:J1"/>
  </mergeCells>
  <pageMargins left="0.75" right="0.75" top="1" bottom="1" header="0.5" footer="0.5"/>
  <pageSetup paperSize="9" orientation="portrait" horizontalDpi="4294967292" verticalDpi="4294967292"/>
  <tableParts count="3">
    <tablePart r:id="rId1"/>
    <tablePart r:id="rId2"/>
    <tablePart r:id="rId3"/>
  </tablePart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0"/>
  <sheetViews>
    <sheetView workbookViewId="0">
      <selection activeCell="L29" sqref="L29"/>
    </sheetView>
  </sheetViews>
  <sheetFormatPr baseColWidth="10" defaultColWidth="8.83203125" defaultRowHeight="15"/>
  <cols>
    <col min="1" max="1" width="7.5" style="51" customWidth="1"/>
    <col min="2" max="2" width="41.6640625" style="50" customWidth="1"/>
    <col min="3" max="4" width="8.83203125" style="50"/>
    <col min="5" max="16384" width="8.83203125" style="51"/>
  </cols>
  <sheetData>
    <row r="1" spans="1:14" s="1" customFormat="1" ht="21" thickBot="1">
      <c r="B1" s="1029" t="s">
        <v>76</v>
      </c>
      <c r="C1" s="1029"/>
      <c r="D1" s="1029"/>
      <c r="E1" s="1029"/>
      <c r="F1" s="1029"/>
      <c r="G1" s="1029"/>
      <c r="H1" s="1029"/>
      <c r="I1" s="1029"/>
      <c r="J1" s="1029"/>
      <c r="K1" s="1029"/>
      <c r="L1" s="1029"/>
      <c r="M1" s="1029"/>
      <c r="N1" s="1029"/>
    </row>
    <row r="2" spans="1:14" s="1" customFormat="1" ht="16" thickTop="1"/>
    <row r="3" spans="1:14" s="1" customFormat="1">
      <c r="B3" s="1" t="s">
        <v>29</v>
      </c>
      <c r="C3" s="1" t="s">
        <v>30</v>
      </c>
    </row>
    <row r="4" spans="1:14" s="1" customFormat="1">
      <c r="B4" s="1" t="s">
        <v>31</v>
      </c>
      <c r="C4" s="1" t="s">
        <v>0</v>
      </c>
    </row>
    <row r="5" spans="1:14" s="1" customFormat="1"/>
    <row r="6" spans="1:14" s="1" customFormat="1"/>
    <row r="7" spans="1:14" s="1" customFormat="1" ht="18" thickBot="1">
      <c r="B7" s="34" t="s">
        <v>32</v>
      </c>
      <c r="C7" s="1" t="s">
        <v>55</v>
      </c>
      <c r="D7" s="1" t="s">
        <v>56</v>
      </c>
      <c r="E7" s="1" t="s">
        <v>57</v>
      </c>
      <c r="F7" s="1" t="s">
        <v>58</v>
      </c>
    </row>
    <row r="8" spans="1:14" s="1" customFormat="1" ht="16" thickTop="1">
      <c r="A8" s="1">
        <v>1</v>
      </c>
      <c r="B8" s="1" t="s">
        <v>77</v>
      </c>
      <c r="C8" s="17">
        <f>E39</f>
        <v>165980</v>
      </c>
      <c r="D8" s="47">
        <f>E39</f>
        <v>165980</v>
      </c>
      <c r="E8" s="17">
        <f>E39</f>
        <v>165980</v>
      </c>
      <c r="F8" s="17">
        <f>E39</f>
        <v>165980</v>
      </c>
    </row>
    <row r="9" spans="1:14" s="1" customFormat="1"/>
    <row r="10" spans="1:14" s="1" customFormat="1"/>
    <row r="11" spans="1:14" s="1" customFormat="1" ht="18" thickBot="1">
      <c r="B11" s="34" t="s">
        <v>54</v>
      </c>
      <c r="C11" s="1" t="s">
        <v>55</v>
      </c>
      <c r="D11" s="1" t="s">
        <v>56</v>
      </c>
      <c r="E11" s="1" t="s">
        <v>57</v>
      </c>
      <c r="F11" s="1" t="s">
        <v>58</v>
      </c>
    </row>
    <row r="12" spans="1:14" s="1" customFormat="1" ht="16" thickTop="1">
      <c r="A12" s="1">
        <v>1</v>
      </c>
      <c r="B12" s="1" t="s">
        <v>77</v>
      </c>
      <c r="C12" s="48">
        <f>G27+G36</f>
        <v>159272</v>
      </c>
      <c r="D12" s="48">
        <f>G27+G36</f>
        <v>159272</v>
      </c>
      <c r="E12" s="48">
        <f>G27+G36</f>
        <v>159272</v>
      </c>
      <c r="F12" s="48">
        <f>G27+G36</f>
        <v>159272</v>
      </c>
    </row>
    <row r="13" spans="1:14" s="1" customFormat="1"/>
    <row r="14" spans="1:14">
      <c r="B14" s="49" t="s">
        <v>0</v>
      </c>
      <c r="E14" s="50"/>
      <c r="G14" s="52"/>
    </row>
    <row r="15" spans="1:14">
      <c r="B15" s="51"/>
      <c r="E15" s="50"/>
      <c r="G15" s="52"/>
    </row>
    <row r="16" spans="1:14">
      <c r="B16" s="49" t="s">
        <v>59</v>
      </c>
      <c r="E16" s="50"/>
      <c r="G16" s="52"/>
    </row>
    <row r="17" spans="2:7">
      <c r="B17" s="53"/>
      <c r="C17" s="54" t="s">
        <v>60</v>
      </c>
      <c r="D17" s="54" t="s">
        <v>3</v>
      </c>
      <c r="E17" s="54" t="s">
        <v>4</v>
      </c>
      <c r="G17" s="52"/>
    </row>
    <row r="18" spans="2:7">
      <c r="B18" s="55" t="s">
        <v>40</v>
      </c>
      <c r="C18" s="56">
        <v>2060</v>
      </c>
      <c r="D18" s="41">
        <v>1</v>
      </c>
      <c r="E18" s="41">
        <f>C18*D18*12</f>
        <v>24720</v>
      </c>
      <c r="G18" s="52"/>
    </row>
    <row r="19" spans="2:7">
      <c r="B19" s="55" t="s">
        <v>61</v>
      </c>
      <c r="C19" s="56">
        <v>1520</v>
      </c>
      <c r="D19" s="41">
        <v>1</v>
      </c>
      <c r="E19" s="41">
        <f t="shared" ref="E19:E28" si="0">C19*D19*12</f>
        <v>18240</v>
      </c>
      <c r="G19" s="52"/>
    </row>
    <row r="20" spans="2:7">
      <c r="B20" s="55" t="s">
        <v>62</v>
      </c>
      <c r="C20" s="56">
        <v>1940</v>
      </c>
      <c r="D20" s="41">
        <v>1</v>
      </c>
      <c r="E20" s="41">
        <f t="shared" si="0"/>
        <v>23280</v>
      </c>
      <c r="G20" s="52"/>
    </row>
    <row r="21" spans="2:7">
      <c r="B21" s="55" t="s">
        <v>63</v>
      </c>
      <c r="C21" s="56">
        <v>890</v>
      </c>
      <c r="D21" s="57">
        <v>1</v>
      </c>
      <c r="E21" s="41">
        <f t="shared" si="0"/>
        <v>10680</v>
      </c>
      <c r="G21" s="52"/>
    </row>
    <row r="22" spans="2:7">
      <c r="B22" s="55" t="s">
        <v>64</v>
      </c>
      <c r="C22" s="56">
        <v>650</v>
      </c>
      <c r="D22" s="57">
        <v>1</v>
      </c>
      <c r="E22" s="41">
        <f t="shared" si="0"/>
        <v>7800</v>
      </c>
      <c r="G22" s="52"/>
    </row>
    <row r="23" spans="2:7">
      <c r="B23" s="55" t="s">
        <v>65</v>
      </c>
      <c r="C23" s="56">
        <v>650</v>
      </c>
      <c r="D23" s="57">
        <v>1</v>
      </c>
      <c r="E23" s="41">
        <f t="shared" si="0"/>
        <v>7800</v>
      </c>
      <c r="G23" s="52"/>
    </row>
    <row r="24" spans="2:7">
      <c r="B24" s="55" t="s">
        <v>37</v>
      </c>
      <c r="C24" s="56">
        <v>390</v>
      </c>
      <c r="D24" s="57">
        <v>1</v>
      </c>
      <c r="E24" s="41">
        <f t="shared" si="0"/>
        <v>4680</v>
      </c>
      <c r="G24" s="52"/>
    </row>
    <row r="25" spans="2:7">
      <c r="B25" s="55" t="s">
        <v>66</v>
      </c>
      <c r="C25" s="56">
        <v>1210</v>
      </c>
      <c r="D25" s="57">
        <v>1</v>
      </c>
      <c r="E25" s="41">
        <f t="shared" si="0"/>
        <v>14520</v>
      </c>
      <c r="G25" s="52"/>
    </row>
    <row r="26" spans="2:7">
      <c r="B26" s="55" t="s">
        <v>41</v>
      </c>
      <c r="C26" s="56">
        <v>870</v>
      </c>
      <c r="D26" s="57">
        <v>1</v>
      </c>
      <c r="E26" s="41">
        <f t="shared" si="0"/>
        <v>10440</v>
      </c>
      <c r="G26" s="52"/>
    </row>
    <row r="27" spans="2:7">
      <c r="B27" s="55" t="s">
        <v>67</v>
      </c>
      <c r="C27" s="56">
        <v>600</v>
      </c>
      <c r="D27" s="57">
        <v>1</v>
      </c>
      <c r="E27" s="41">
        <f t="shared" si="0"/>
        <v>7200</v>
      </c>
      <c r="G27" s="58">
        <f>SUM(E18:E28)*0.95</f>
        <v>127452</v>
      </c>
    </row>
    <row r="28" spans="2:7">
      <c r="B28" s="55" t="s">
        <v>68</v>
      </c>
      <c r="C28" s="56">
        <v>400</v>
      </c>
      <c r="D28" s="57">
        <v>1</v>
      </c>
      <c r="E28" s="41">
        <f t="shared" si="0"/>
        <v>4800</v>
      </c>
      <c r="G28" s="52"/>
    </row>
    <row r="29" spans="2:7">
      <c r="B29" s="55" t="s">
        <v>48</v>
      </c>
      <c r="C29" s="56">
        <v>2</v>
      </c>
      <c r="D29" s="57">
        <v>2400</v>
      </c>
      <c r="E29" s="41">
        <f>C29*D29</f>
        <v>4800</v>
      </c>
      <c r="G29" s="52"/>
    </row>
    <row r="30" spans="2:7">
      <c r="B30" s="55" t="s">
        <v>69</v>
      </c>
      <c r="C30" s="56">
        <v>700</v>
      </c>
      <c r="D30" s="41">
        <v>4</v>
      </c>
      <c r="E30" s="41">
        <f>C30*D30</f>
        <v>2800</v>
      </c>
      <c r="G30" s="52"/>
    </row>
    <row r="31" spans="2:7">
      <c r="B31" s="55" t="s">
        <v>70</v>
      </c>
      <c r="C31" s="56">
        <v>1200</v>
      </c>
      <c r="D31" s="41">
        <v>2</v>
      </c>
      <c r="E31" s="41">
        <f t="shared" ref="E31:E38" si="1">C31*D31</f>
        <v>2400</v>
      </c>
      <c r="G31" s="52"/>
    </row>
    <row r="32" spans="2:7">
      <c r="B32" s="55" t="s">
        <v>71</v>
      </c>
      <c r="C32" s="56">
        <v>950</v>
      </c>
      <c r="D32" s="41">
        <v>1</v>
      </c>
      <c r="E32" s="41">
        <f t="shared" si="1"/>
        <v>950</v>
      </c>
      <c r="G32" s="52"/>
    </row>
    <row r="33" spans="2:7">
      <c r="B33" s="55" t="s">
        <v>72</v>
      </c>
      <c r="C33" s="56">
        <v>500</v>
      </c>
      <c r="D33" s="41">
        <v>4</v>
      </c>
      <c r="E33" s="41">
        <f t="shared" si="1"/>
        <v>2000</v>
      </c>
      <c r="G33" s="52"/>
    </row>
    <row r="34" spans="2:7">
      <c r="B34" s="55" t="s">
        <v>73</v>
      </c>
      <c r="C34" s="56">
        <v>1200</v>
      </c>
      <c r="D34" s="41">
        <v>12</v>
      </c>
      <c r="E34" s="41">
        <f t="shared" si="1"/>
        <v>14400</v>
      </c>
      <c r="G34" s="52"/>
    </row>
    <row r="35" spans="2:7">
      <c r="B35" s="55" t="s">
        <v>50</v>
      </c>
      <c r="C35" s="56">
        <v>50</v>
      </c>
      <c r="D35" s="41">
        <v>12</v>
      </c>
      <c r="E35" s="41">
        <f t="shared" si="1"/>
        <v>600</v>
      </c>
      <c r="G35" s="52"/>
    </row>
    <row r="36" spans="2:7">
      <c r="B36" s="55" t="s">
        <v>51</v>
      </c>
      <c r="C36" s="56">
        <v>100</v>
      </c>
      <c r="D36" s="41">
        <v>12</v>
      </c>
      <c r="E36" s="41">
        <f t="shared" si="1"/>
        <v>1200</v>
      </c>
      <c r="G36" s="58">
        <f>SUM(E29:E38)</f>
        <v>31820</v>
      </c>
    </row>
    <row r="37" spans="2:7">
      <c r="B37" s="55" t="s">
        <v>74</v>
      </c>
      <c r="C37" s="56">
        <v>10</v>
      </c>
      <c r="D37" s="41">
        <v>12</v>
      </c>
      <c r="E37" s="41">
        <f t="shared" si="1"/>
        <v>120</v>
      </c>
    </row>
    <row r="38" spans="2:7">
      <c r="B38" s="55" t="s">
        <v>75</v>
      </c>
      <c r="C38" s="56">
        <v>850</v>
      </c>
      <c r="D38" s="41">
        <v>3</v>
      </c>
      <c r="E38" s="41">
        <f t="shared" si="1"/>
        <v>2550</v>
      </c>
    </row>
    <row r="39" spans="2:7">
      <c r="B39" s="51"/>
      <c r="C39" s="37"/>
      <c r="D39" s="37"/>
      <c r="E39" s="47">
        <f>SUM(E18:E38)</f>
        <v>165980</v>
      </c>
    </row>
    <row r="40" spans="2:7">
      <c r="B40" s="51"/>
      <c r="E40" s="50"/>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87"/>
  <sheetViews>
    <sheetView view="pageBreakPreview" zoomScale="90" zoomScaleSheetLayoutView="90" workbookViewId="0">
      <selection activeCell="G19" sqref="G19"/>
    </sheetView>
  </sheetViews>
  <sheetFormatPr baseColWidth="10" defaultColWidth="8.83203125" defaultRowHeight="15"/>
  <cols>
    <col min="1" max="1" width="11.33203125" style="458" customWidth="1"/>
    <col min="2" max="2" width="18" style="458" customWidth="1"/>
    <col min="3" max="3" width="16" style="458" customWidth="1"/>
    <col min="4" max="4" width="10.5" style="458" customWidth="1"/>
    <col min="5" max="5" width="11.6640625" style="458" customWidth="1"/>
    <col min="6" max="6" width="17" style="458" customWidth="1"/>
    <col min="7" max="7" width="11.6640625" style="458" customWidth="1"/>
    <col min="8" max="8" width="12.5" style="458" customWidth="1"/>
    <col min="9" max="9" width="4.5" style="458" customWidth="1"/>
    <col min="10" max="16384" width="8.83203125" style="458"/>
  </cols>
  <sheetData>
    <row r="1" spans="1:19" ht="24">
      <c r="A1" s="1041" t="s">
        <v>757</v>
      </c>
      <c r="B1" s="1041"/>
      <c r="C1" s="1041"/>
      <c r="D1" s="1041"/>
      <c r="E1" s="1041"/>
      <c r="F1" s="1041"/>
      <c r="G1" s="1041"/>
      <c r="H1" s="1041"/>
      <c r="I1" s="457"/>
      <c r="J1" s="1042" t="s">
        <v>758</v>
      </c>
      <c r="K1" s="1042"/>
      <c r="L1" s="1042"/>
      <c r="M1" s="1042"/>
      <c r="N1" s="1042"/>
      <c r="O1" s="1042"/>
      <c r="P1" s="1042"/>
      <c r="Q1" s="1042"/>
      <c r="R1" s="1042"/>
      <c r="S1" s="1042"/>
    </row>
    <row r="2" spans="1:19" ht="69" customHeight="1">
      <c r="A2" s="1043" t="s">
        <v>759</v>
      </c>
      <c r="B2" s="1043"/>
      <c r="C2" s="1043"/>
      <c r="D2" s="1043"/>
      <c r="E2" s="1043"/>
      <c r="F2" s="1043"/>
      <c r="G2" s="1043"/>
      <c r="H2" s="1043"/>
      <c r="Q2" s="459"/>
    </row>
    <row r="3" spans="1:19">
      <c r="A3" s="460"/>
      <c r="B3" s="460"/>
      <c r="C3" s="460"/>
      <c r="D3" s="460"/>
      <c r="E3" s="460"/>
      <c r="F3" s="460"/>
      <c r="G3" s="460"/>
      <c r="H3" s="460"/>
      <c r="Q3" s="459"/>
    </row>
    <row r="4" spans="1:19" ht="30">
      <c r="A4" s="460" t="s">
        <v>206</v>
      </c>
      <c r="B4" s="460" t="s">
        <v>760</v>
      </c>
      <c r="C4" s="460" t="s">
        <v>564</v>
      </c>
      <c r="D4" s="460" t="s">
        <v>761</v>
      </c>
      <c r="E4" s="458" t="s">
        <v>762</v>
      </c>
      <c r="F4" s="461" t="s">
        <v>844</v>
      </c>
      <c r="G4" s="462" t="s">
        <v>763</v>
      </c>
      <c r="H4" s="462" t="s">
        <v>764</v>
      </c>
      <c r="Q4" s="459"/>
    </row>
    <row r="5" spans="1:19">
      <c r="A5" s="463">
        <v>2019</v>
      </c>
      <c r="B5" s="464">
        <f>B34</f>
        <v>161</v>
      </c>
      <c r="C5" s="465">
        <f>B5*$H$4</f>
        <v>5455.0825000000004</v>
      </c>
      <c r="D5" s="465">
        <f>B5*$H$5</f>
        <v>30141.615000000002</v>
      </c>
      <c r="E5" s="466">
        <f>$F$86+(Table6[[#This Row],[Drugs]]+Table6[[#This Row],[Labs]])*0.15</f>
        <v>13339.504625000001</v>
      </c>
      <c r="F5" s="467">
        <f>SUM(D5:E5)</f>
        <v>43481.119625000007</v>
      </c>
      <c r="G5" s="462" t="s">
        <v>765</v>
      </c>
      <c r="H5" s="462">
        <f>H78</f>
        <v>187.215</v>
      </c>
      <c r="Q5" s="459"/>
    </row>
    <row r="6" spans="1:19">
      <c r="A6" s="463">
        <v>2020</v>
      </c>
      <c r="B6" s="468">
        <f>B35</f>
        <v>230</v>
      </c>
      <c r="C6" s="465">
        <f>B6*$H$4</f>
        <v>7792.9750000000004</v>
      </c>
      <c r="D6" s="465">
        <f>B6*$H$5</f>
        <v>43059.450000000004</v>
      </c>
      <c r="E6" s="466">
        <f>$F$86+(Table6[[#This Row],[Drugs]]+Table6[[#This Row],[Labs]])*0.15</f>
        <v>15627.86375</v>
      </c>
      <c r="F6" s="467">
        <f>SUM(D6:E6)</f>
        <v>58687.313750000001</v>
      </c>
      <c r="G6" s="460"/>
      <c r="H6" s="460">
        <f>H79</f>
        <v>0</v>
      </c>
      <c r="Q6" s="459"/>
    </row>
    <row r="7" spans="1:19">
      <c r="A7" s="463">
        <v>2021</v>
      </c>
      <c r="B7" s="468">
        <f>B36</f>
        <v>265</v>
      </c>
      <c r="C7" s="465">
        <f>B7*$H$4</f>
        <v>8978.8624999999993</v>
      </c>
      <c r="D7" s="465">
        <f>B7*$H$5</f>
        <v>49611.974999999999</v>
      </c>
      <c r="E7" s="466">
        <f>$F$86+(Table6[[#This Row],[Drugs]]+Table6[[#This Row],[Labs]])*0.15</f>
        <v>16788.625625000001</v>
      </c>
      <c r="F7" s="467">
        <f>SUM(D7:E7)</f>
        <v>66400.600624999992</v>
      </c>
      <c r="G7" s="460"/>
      <c r="H7" s="460">
        <f>H80</f>
        <v>0</v>
      </c>
      <c r="Q7" s="459"/>
    </row>
    <row r="8" spans="1:19">
      <c r="A8" s="469">
        <v>2022</v>
      </c>
      <c r="B8" s="468">
        <f>B37</f>
        <v>369</v>
      </c>
      <c r="C8" s="465">
        <f>B8*$H$4</f>
        <v>12502.6425</v>
      </c>
      <c r="D8" s="465">
        <f>B8*$H$5</f>
        <v>69082.335000000006</v>
      </c>
      <c r="E8" s="466">
        <f>$F$86+(Table6[[#This Row],[Drugs]]+Table6[[#This Row],[Labs]])*0.15</f>
        <v>20237.746625</v>
      </c>
      <c r="F8" s="467">
        <f>SUM(D8:E8)</f>
        <v>89320.081625000006</v>
      </c>
      <c r="G8" s="460"/>
      <c r="H8" s="460">
        <f>H81</f>
        <v>0</v>
      </c>
      <c r="Q8" s="459"/>
    </row>
    <row r="9" spans="1:19">
      <c r="Q9" s="459"/>
    </row>
    <row r="10" spans="1:19">
      <c r="C10" s="460"/>
      <c r="D10" s="460"/>
      <c r="E10" s="460"/>
      <c r="F10" s="470">
        <f>F5/B5</f>
        <v>270.06906599378885</v>
      </c>
      <c r="G10" s="460"/>
      <c r="H10" s="460"/>
      <c r="Q10" s="459"/>
    </row>
    <row r="11" spans="1:19">
      <c r="F11" s="458">
        <f>(C5+E5)/B5</f>
        <v>116.73656599378883</v>
      </c>
    </row>
    <row r="12" spans="1:19">
      <c r="A12" s="1039" t="s">
        <v>766</v>
      </c>
      <c r="B12" s="1040"/>
      <c r="C12" s="1040"/>
      <c r="D12" s="1040"/>
      <c r="E12" s="1040"/>
      <c r="F12" s="1040"/>
      <c r="G12" s="1040"/>
      <c r="H12" s="1040"/>
    </row>
    <row r="14" spans="1:19">
      <c r="A14" s="471" t="s">
        <v>767</v>
      </c>
      <c r="E14" s="471" t="s">
        <v>768</v>
      </c>
    </row>
    <row r="15" spans="1:19" ht="48">
      <c r="A15" s="458" t="s">
        <v>769</v>
      </c>
      <c r="B15" s="472" t="s">
        <v>770</v>
      </c>
      <c r="C15" s="458" t="s">
        <v>771</v>
      </c>
      <c r="E15" s="458" t="s">
        <v>206</v>
      </c>
      <c r="F15" s="472" t="s">
        <v>772</v>
      </c>
      <c r="G15" s="458" t="s">
        <v>760</v>
      </c>
    </row>
    <row r="16" spans="1:19">
      <c r="A16" s="458" t="s">
        <v>773</v>
      </c>
      <c r="B16" s="473">
        <v>26294</v>
      </c>
      <c r="C16" s="458">
        <f>B16*0.005</f>
        <v>131.47</v>
      </c>
      <c r="E16" s="458" t="s">
        <v>774</v>
      </c>
      <c r="F16" s="474">
        <v>0.15</v>
      </c>
      <c r="G16" s="475">
        <f>ROUNDDOWN($C$19*Table2511[[#This Row],[Uptake rate (% total eligible population among KAPs)]],0)</f>
        <v>52</v>
      </c>
    </row>
    <row r="17" spans="1:8">
      <c r="A17" s="458" t="s">
        <v>775</v>
      </c>
      <c r="B17" s="473">
        <v>3889</v>
      </c>
      <c r="C17" s="458">
        <f>B17*0.05</f>
        <v>194.45000000000002</v>
      </c>
      <c r="E17" s="458" t="s">
        <v>776</v>
      </c>
      <c r="F17" s="474">
        <v>0.35</v>
      </c>
      <c r="G17" s="475">
        <f>ROUNDDOWN($C$19*Table2511[[#This Row],[Uptake rate (% total eligible population among KAPs)]],0)</f>
        <v>121</v>
      </c>
    </row>
    <row r="18" spans="1:8">
      <c r="A18" s="458" t="s">
        <v>777</v>
      </c>
      <c r="B18" s="473">
        <v>2185</v>
      </c>
      <c r="C18" s="458">
        <f>B18*0.01</f>
        <v>21.85</v>
      </c>
      <c r="E18" s="458" t="s">
        <v>778</v>
      </c>
      <c r="F18" s="474">
        <v>0.45</v>
      </c>
      <c r="G18" s="475">
        <f>ROUNDDOWN($C$19*Table2511[[#This Row],[Uptake rate (% total eligible population among KAPs)]],0)</f>
        <v>156</v>
      </c>
    </row>
    <row r="19" spans="1:8">
      <c r="A19" s="476" t="s">
        <v>4</v>
      </c>
      <c r="B19" s="476"/>
      <c r="C19" s="476">
        <f>SUM(C16:C18)</f>
        <v>347.77000000000004</v>
      </c>
      <c r="E19" s="458" t="s">
        <v>779</v>
      </c>
      <c r="F19" s="474">
        <v>0.75</v>
      </c>
      <c r="G19" s="475">
        <f>ROUNDDOWN($C$19*Table2511[[#This Row],[Uptake rate (% total eligible population among KAPs)]],0)</f>
        <v>260</v>
      </c>
    </row>
    <row r="20" spans="1:8">
      <c r="A20" s="1044" t="s">
        <v>780</v>
      </c>
      <c r="B20" s="1044"/>
      <c r="C20" s="1044"/>
      <c r="E20" s="458" t="s">
        <v>781</v>
      </c>
      <c r="F20" s="474"/>
      <c r="G20" s="477">
        <f>G19</f>
        <v>260</v>
      </c>
    </row>
    <row r="21" spans="1:8">
      <c r="A21" s="1044"/>
      <c r="B21" s="1044"/>
      <c r="C21" s="1044"/>
      <c r="E21" s="1045" t="s">
        <v>782</v>
      </c>
      <c r="F21" s="1045"/>
      <c r="G21" s="1045"/>
      <c r="H21" s="1045"/>
    </row>
    <row r="22" spans="1:8" ht="24" customHeight="1">
      <c r="E22" s="1045"/>
      <c r="F22" s="1045"/>
      <c r="G22" s="1045"/>
      <c r="H22" s="1045"/>
    </row>
    <row r="23" spans="1:8">
      <c r="A23" s="471" t="s">
        <v>783</v>
      </c>
    </row>
    <row r="24" spans="1:8">
      <c r="A24" s="458" t="s">
        <v>784</v>
      </c>
      <c r="B24" s="475">
        <v>59</v>
      </c>
      <c r="C24" s="458" t="s">
        <v>785</v>
      </c>
    </row>
    <row r="26" spans="1:8">
      <c r="A26" s="471" t="s">
        <v>786</v>
      </c>
    </row>
    <row r="27" spans="1:8">
      <c r="A27" s="458" t="s">
        <v>784</v>
      </c>
      <c r="B27" s="475">
        <v>15</v>
      </c>
    </row>
    <row r="29" spans="1:8">
      <c r="A29" s="471" t="s">
        <v>787</v>
      </c>
    </row>
    <row r="30" spans="1:8">
      <c r="A30" s="458" t="s">
        <v>784</v>
      </c>
      <c r="B30" s="475">
        <v>35</v>
      </c>
    </row>
    <row r="32" spans="1:8">
      <c r="A32" s="475" t="s">
        <v>788</v>
      </c>
    </row>
    <row r="33" spans="1:8">
      <c r="A33" s="458" t="s">
        <v>206</v>
      </c>
      <c r="B33" s="458" t="s">
        <v>760</v>
      </c>
    </row>
    <row r="34" spans="1:8">
      <c r="A34" s="458">
        <v>2019</v>
      </c>
      <c r="B34" s="478">
        <f>G16+$B$24+$B$27+$B$30</f>
        <v>161</v>
      </c>
    </row>
    <row r="35" spans="1:8">
      <c r="A35" s="458">
        <v>2020</v>
      </c>
      <c r="B35" s="478">
        <f>G17+$B$24+$B$27+$B$30</f>
        <v>230</v>
      </c>
    </row>
    <row r="36" spans="1:8">
      <c r="A36" s="458">
        <v>2021</v>
      </c>
      <c r="B36" s="478">
        <f>G18+$B$24+$B$27+$B$30</f>
        <v>265</v>
      </c>
    </row>
    <row r="37" spans="1:8">
      <c r="A37" s="458">
        <v>2022</v>
      </c>
      <c r="B37" s="478">
        <f>G19+$B$24+$B$27+$B$30</f>
        <v>369</v>
      </c>
    </row>
    <row r="40" spans="1:8">
      <c r="A40" s="1039" t="s">
        <v>789</v>
      </c>
      <c r="B40" s="1040"/>
      <c r="C40" s="1040"/>
      <c r="D40" s="1040"/>
      <c r="E40" s="1040"/>
      <c r="F40" s="1040"/>
      <c r="G40" s="1040"/>
      <c r="H40" s="1040"/>
    </row>
    <row r="42" spans="1:8">
      <c r="A42" s="458" t="s">
        <v>790</v>
      </c>
      <c r="B42" s="458">
        <v>28</v>
      </c>
    </row>
    <row r="44" spans="1:8">
      <c r="A44" s="471" t="s">
        <v>791</v>
      </c>
      <c r="B44" s="479">
        <v>0.1</v>
      </c>
      <c r="C44" s="458" t="s">
        <v>792</v>
      </c>
      <c r="E44" s="458" t="s">
        <v>529</v>
      </c>
    </row>
    <row r="45" spans="1:8">
      <c r="A45" s="458" t="s">
        <v>793</v>
      </c>
      <c r="B45" s="458" t="s">
        <v>794</v>
      </c>
      <c r="C45" s="480">
        <f>4.75+55</f>
        <v>59.75</v>
      </c>
      <c r="E45" s="458" t="s">
        <v>795</v>
      </c>
      <c r="F45" s="458" t="s">
        <v>712</v>
      </c>
      <c r="G45" s="458" t="s">
        <v>796</v>
      </c>
      <c r="H45" s="458" t="s">
        <v>797</v>
      </c>
    </row>
    <row r="46" spans="1:8">
      <c r="A46" s="458" t="s">
        <v>798</v>
      </c>
      <c r="B46" s="458" t="s">
        <v>799</v>
      </c>
      <c r="C46" s="458" t="s">
        <v>800</v>
      </c>
      <c r="E46" s="458" t="str">
        <f>A44</f>
        <v>Regiment 1</v>
      </c>
      <c r="F46" s="458">
        <f>C47</f>
        <v>149.375</v>
      </c>
      <c r="G46" s="458">
        <v>0.1</v>
      </c>
      <c r="H46" s="458">
        <f>G46*F46</f>
        <v>14.9375</v>
      </c>
    </row>
    <row r="47" spans="1:8">
      <c r="A47" s="458" t="s">
        <v>548</v>
      </c>
      <c r="B47" s="458" t="s">
        <v>801</v>
      </c>
      <c r="C47" s="481">
        <f>C45*2.5</f>
        <v>149.375</v>
      </c>
      <c r="E47" s="458" t="str">
        <f>A49</f>
        <v>Regiment 2</v>
      </c>
      <c r="F47" s="458">
        <f>C52</f>
        <v>21.05</v>
      </c>
      <c r="G47" s="458">
        <v>0.9</v>
      </c>
      <c r="H47" s="458">
        <f>G47*F47</f>
        <v>18.945</v>
      </c>
    </row>
    <row r="48" spans="1:8">
      <c r="H48" s="458">
        <f>SUM(H46:H47)</f>
        <v>33.8825</v>
      </c>
    </row>
    <row r="49" spans="1:9">
      <c r="A49" s="471" t="s">
        <v>802</v>
      </c>
      <c r="B49" s="479">
        <v>0.9</v>
      </c>
      <c r="C49" s="458" t="s">
        <v>792</v>
      </c>
      <c r="E49" s="458" t="s">
        <v>206</v>
      </c>
      <c r="F49" s="458" t="s">
        <v>760</v>
      </c>
      <c r="G49" s="458" t="s">
        <v>803</v>
      </c>
    </row>
    <row r="50" spans="1:9">
      <c r="A50" s="458" t="s">
        <v>793</v>
      </c>
      <c r="B50" s="458" t="s">
        <v>794</v>
      </c>
      <c r="C50" s="480">
        <f>4.75+3.67</f>
        <v>8.42</v>
      </c>
      <c r="E50" s="458">
        <v>2019</v>
      </c>
      <c r="F50" s="478">
        <f>B34</f>
        <v>161</v>
      </c>
      <c r="G50" s="482">
        <f>$H$48*Table245[[#This Row],[N of cases]]</f>
        <v>5455.0825000000004</v>
      </c>
    </row>
    <row r="51" spans="1:9">
      <c r="A51" s="458" t="s">
        <v>798</v>
      </c>
      <c r="B51" s="458" t="s">
        <v>799</v>
      </c>
      <c r="C51" s="458" t="s">
        <v>800</v>
      </c>
      <c r="E51" s="458">
        <v>2020</v>
      </c>
      <c r="F51" s="478">
        <f>B35</f>
        <v>230</v>
      </c>
      <c r="G51" s="482">
        <f>$H$48*Table245[[#This Row],[N of cases]]</f>
        <v>7792.9750000000004</v>
      </c>
    </row>
    <row r="52" spans="1:9">
      <c r="A52" s="458" t="s">
        <v>558</v>
      </c>
      <c r="B52" s="458" t="s">
        <v>804</v>
      </c>
      <c r="C52" s="481">
        <f>C50*2.5</f>
        <v>21.05</v>
      </c>
      <c r="E52" s="458">
        <v>2021</v>
      </c>
      <c r="F52" s="478">
        <f>B36</f>
        <v>265</v>
      </c>
      <c r="G52" s="482">
        <f>$H$48*Table245[[#This Row],[N of cases]]</f>
        <v>8978.8624999999993</v>
      </c>
    </row>
    <row r="53" spans="1:9">
      <c r="E53" s="458">
        <v>2022</v>
      </c>
      <c r="F53" s="478">
        <f>B37</f>
        <v>369</v>
      </c>
      <c r="G53" s="482">
        <f>$H$48*Table245[[#This Row],[N of cases]]</f>
        <v>12502.6425</v>
      </c>
    </row>
    <row r="54" spans="1:9">
      <c r="A54" s="458" t="s">
        <v>805</v>
      </c>
    </row>
    <row r="55" spans="1:9">
      <c r="A55" s="458" t="s">
        <v>806</v>
      </c>
    </row>
    <row r="58" spans="1:9">
      <c r="A58" s="1039" t="s">
        <v>807</v>
      </c>
      <c r="B58" s="1040"/>
      <c r="C58" s="1040"/>
      <c r="D58" s="1040"/>
      <c r="E58" s="1040"/>
      <c r="F58" s="1040"/>
      <c r="G58" s="1040"/>
      <c r="H58" s="1040"/>
    </row>
    <row r="61" spans="1:9">
      <c r="A61" s="471" t="s">
        <v>808</v>
      </c>
      <c r="B61" s="471" t="s">
        <v>809</v>
      </c>
      <c r="C61" s="458" t="s">
        <v>810</v>
      </c>
      <c r="D61" s="458" t="s">
        <v>811</v>
      </c>
      <c r="E61" s="458" t="s">
        <v>812</v>
      </c>
      <c r="F61" s="458" t="s">
        <v>813</v>
      </c>
      <c r="G61" s="458" t="s">
        <v>814</v>
      </c>
      <c r="H61" s="458" t="s">
        <v>815</v>
      </c>
      <c r="I61" s="458" t="s">
        <v>816</v>
      </c>
    </row>
    <row r="62" spans="1:9">
      <c r="A62" s="458" t="s">
        <v>817</v>
      </c>
      <c r="B62" s="458">
        <v>1</v>
      </c>
      <c r="C62" s="458">
        <v>1</v>
      </c>
      <c r="D62" s="458">
        <v>1</v>
      </c>
      <c r="E62" s="458">
        <v>1</v>
      </c>
      <c r="F62" s="458">
        <f>SUM(B62:E62)</f>
        <v>4</v>
      </c>
      <c r="G62" s="458">
        <f>1.5+2</f>
        <v>3.5</v>
      </c>
      <c r="H62" s="458">
        <f>F62*G62</f>
        <v>14</v>
      </c>
      <c r="I62" s="483" t="s">
        <v>818</v>
      </c>
    </row>
    <row r="63" spans="1:9">
      <c r="A63" s="458" t="s">
        <v>819</v>
      </c>
      <c r="B63" s="458">
        <v>1</v>
      </c>
      <c r="E63" s="458">
        <v>1</v>
      </c>
      <c r="F63" s="458">
        <f>SUM(B63:E63)</f>
        <v>2</v>
      </c>
      <c r="G63" s="458">
        <v>20</v>
      </c>
      <c r="H63" s="458">
        <f t="shared" ref="H63:H68" si="0">F63*G63</f>
        <v>40</v>
      </c>
      <c r="I63" s="484" t="s">
        <v>820</v>
      </c>
    </row>
    <row r="64" spans="1:9">
      <c r="A64" s="458" t="s">
        <v>821</v>
      </c>
      <c r="B64" s="458">
        <v>1</v>
      </c>
      <c r="E64" s="458">
        <v>1</v>
      </c>
      <c r="F64" s="458">
        <f>SUM(B64:E64)</f>
        <v>2</v>
      </c>
      <c r="G64" s="458">
        <v>0</v>
      </c>
      <c r="H64" s="458">
        <f t="shared" si="0"/>
        <v>0</v>
      </c>
      <c r="I64" s="483" t="s">
        <v>822</v>
      </c>
    </row>
    <row r="65" spans="1:9">
      <c r="A65" s="458" t="s">
        <v>823</v>
      </c>
      <c r="B65" s="458">
        <v>1</v>
      </c>
      <c r="C65" s="458">
        <v>1</v>
      </c>
      <c r="D65" s="458">
        <v>1</v>
      </c>
      <c r="E65" s="458">
        <v>1</v>
      </c>
      <c r="F65" s="458">
        <f>SUM(B65:E65)</f>
        <v>4</v>
      </c>
      <c r="G65" s="458">
        <v>6.5</v>
      </c>
      <c r="H65" s="458">
        <f t="shared" si="0"/>
        <v>26</v>
      </c>
      <c r="I65" s="484" t="s">
        <v>820</v>
      </c>
    </row>
    <row r="66" spans="1:9">
      <c r="I66" s="485"/>
    </row>
    <row r="67" spans="1:9">
      <c r="A67" s="486" t="s">
        <v>824</v>
      </c>
      <c r="I67" s="485"/>
    </row>
    <row r="68" spans="1:9">
      <c r="A68" s="471" t="s">
        <v>825</v>
      </c>
      <c r="F68" s="458">
        <f>(1+1+0.1)*0.55</f>
        <v>1.1550000000000002</v>
      </c>
      <c r="G68" s="458">
        <f>24+29</f>
        <v>53</v>
      </c>
      <c r="H68" s="458">
        <f t="shared" si="0"/>
        <v>61.215000000000011</v>
      </c>
      <c r="I68" s="483" t="s">
        <v>826</v>
      </c>
    </row>
    <row r="69" spans="1:9">
      <c r="A69" s="458" t="s">
        <v>827</v>
      </c>
      <c r="B69" s="458">
        <v>1</v>
      </c>
      <c r="C69" s="458">
        <v>1</v>
      </c>
      <c r="E69" s="458">
        <v>1</v>
      </c>
      <c r="I69" s="485"/>
    </row>
    <row r="70" spans="1:9">
      <c r="A70" s="458" t="s">
        <v>828</v>
      </c>
      <c r="B70" s="458">
        <v>1</v>
      </c>
      <c r="C70" s="458">
        <v>1</v>
      </c>
      <c r="I70" s="485"/>
    </row>
    <row r="71" spans="1:9">
      <c r="A71" s="458" t="s">
        <v>829</v>
      </c>
      <c r="B71" s="458">
        <v>1</v>
      </c>
      <c r="C71" s="458">
        <v>1</v>
      </c>
      <c r="I71" s="485"/>
    </row>
    <row r="72" spans="1:9">
      <c r="A72" s="458" t="s">
        <v>830</v>
      </c>
      <c r="B72" s="458">
        <v>1</v>
      </c>
      <c r="C72" s="458">
        <v>1</v>
      </c>
      <c r="F72" s="458">
        <f>SUM(B72:E72)*0.5</f>
        <v>1</v>
      </c>
      <c r="G72" s="458">
        <v>4</v>
      </c>
      <c r="H72" s="458">
        <f>F72*G72</f>
        <v>4</v>
      </c>
      <c r="I72" s="483" t="s">
        <v>831</v>
      </c>
    </row>
    <row r="73" spans="1:9">
      <c r="I73" s="485"/>
    </row>
    <row r="74" spans="1:9">
      <c r="A74" s="471" t="s">
        <v>832</v>
      </c>
      <c r="I74" s="485"/>
    </row>
    <row r="75" spans="1:9">
      <c r="A75" s="458" t="s">
        <v>833</v>
      </c>
      <c r="B75" s="458">
        <v>1</v>
      </c>
      <c r="C75" s="458">
        <v>1</v>
      </c>
      <c r="F75" s="458">
        <f>SUM(B75:E75)</f>
        <v>2</v>
      </c>
      <c r="G75" s="458">
        <v>7</v>
      </c>
      <c r="H75" s="458">
        <f>F75*G75</f>
        <v>14</v>
      </c>
      <c r="I75" s="484" t="s">
        <v>834</v>
      </c>
    </row>
    <row r="76" spans="1:9">
      <c r="A76" s="458" t="s">
        <v>835</v>
      </c>
      <c r="B76" s="458">
        <v>1</v>
      </c>
      <c r="C76" s="458">
        <v>1</v>
      </c>
      <c r="F76" s="458">
        <f>SUM(B76:E76)</f>
        <v>2</v>
      </c>
      <c r="G76" s="458">
        <v>14</v>
      </c>
      <c r="H76" s="458">
        <f>F76*G76</f>
        <v>28</v>
      </c>
      <c r="I76" s="483" t="s">
        <v>834</v>
      </c>
    </row>
    <row r="78" spans="1:9" ht="16" thickBot="1">
      <c r="A78" s="487" t="s">
        <v>4</v>
      </c>
      <c r="B78" s="487"/>
      <c r="C78" s="487"/>
      <c r="D78" s="487"/>
      <c r="E78" s="487"/>
      <c r="F78" s="487"/>
      <c r="G78" s="487"/>
      <c r="H78" s="488">
        <f>SUM(H62:H76)</f>
        <v>187.215</v>
      </c>
    </row>
    <row r="79" spans="1:9" ht="16" thickTop="1"/>
    <row r="82" spans="1:8">
      <c r="A82" s="1039" t="s">
        <v>836</v>
      </c>
      <c r="B82" s="1040"/>
      <c r="C82" s="1040"/>
      <c r="D82" s="1040"/>
      <c r="E82" s="1040"/>
      <c r="F82" s="1040"/>
      <c r="G82" s="1040"/>
      <c r="H82" s="1040"/>
    </row>
    <row r="83" spans="1:8">
      <c r="A83" s="458" t="s">
        <v>837</v>
      </c>
      <c r="B83" s="458" t="s">
        <v>712</v>
      </c>
      <c r="C83" s="458" t="s">
        <v>838</v>
      </c>
      <c r="D83" s="458" t="s">
        <v>4</v>
      </c>
      <c r="E83" s="458" t="s">
        <v>839</v>
      </c>
    </row>
    <row r="84" spans="1:8">
      <c r="A84" s="458" t="s">
        <v>840</v>
      </c>
      <c r="B84" s="474">
        <v>0.05</v>
      </c>
      <c r="C84" s="458">
        <v>1</v>
      </c>
    </row>
    <row r="85" spans="1:8">
      <c r="A85" s="458" t="s">
        <v>841</v>
      </c>
      <c r="B85" s="474">
        <v>0.1</v>
      </c>
      <c r="C85" s="458">
        <v>1</v>
      </c>
    </row>
    <row r="86" spans="1:8">
      <c r="A86" s="458" t="s">
        <v>842</v>
      </c>
      <c r="B86" s="458">
        <v>3000</v>
      </c>
      <c r="C86" s="458">
        <v>1</v>
      </c>
      <c r="F86" s="458">
        <f>B86+B87</f>
        <v>8000</v>
      </c>
    </row>
    <row r="87" spans="1:8">
      <c r="A87" s="458" t="s">
        <v>843</v>
      </c>
      <c r="B87" s="458">
        <v>5000</v>
      </c>
      <c r="C87" s="458">
        <v>1</v>
      </c>
    </row>
  </sheetData>
  <mergeCells count="9">
    <mergeCell ref="A40:H40"/>
    <mergeCell ref="A58:H58"/>
    <mergeCell ref="A82:H82"/>
    <mergeCell ref="A1:H1"/>
    <mergeCell ref="J1:S1"/>
    <mergeCell ref="A2:H2"/>
    <mergeCell ref="A12:H12"/>
    <mergeCell ref="A20:C21"/>
    <mergeCell ref="E21:H22"/>
  </mergeCells>
  <pageMargins left="0.7" right="0.7" top="0.75" bottom="0.75" header="0.3" footer="0.3"/>
  <pageSetup paperSize="9" scale="53" orientation="portrait" r:id="rId1"/>
  <colBreaks count="1" manualBreakCount="1">
    <brk id="9" max="1048575" man="1"/>
  </colBreaks>
  <drawing r:id="rId2"/>
  <tableParts count="7">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73"/>
  <sheetViews>
    <sheetView topLeftCell="B1" workbookViewId="0">
      <selection activeCell="L29" sqref="L29"/>
    </sheetView>
  </sheetViews>
  <sheetFormatPr baseColWidth="10" defaultColWidth="8.83203125" defaultRowHeight="15"/>
  <cols>
    <col min="2" max="2" width="43.6640625" customWidth="1"/>
    <col min="3" max="6" width="23.33203125" customWidth="1"/>
  </cols>
  <sheetData>
    <row r="1" spans="1:14" ht="21" thickBot="1">
      <c r="A1" s="221" t="s">
        <v>135</v>
      </c>
      <c r="B1" s="1046" t="s">
        <v>136</v>
      </c>
      <c r="C1" s="1046"/>
      <c r="D1" s="1046"/>
      <c r="E1" s="1046"/>
      <c r="F1" s="1046"/>
      <c r="G1" s="1046"/>
      <c r="H1" s="1046"/>
      <c r="I1" s="1046"/>
      <c r="J1" s="1046"/>
      <c r="K1" s="1046"/>
      <c r="L1" s="1046"/>
      <c r="M1" s="1046"/>
      <c r="N1" s="1046"/>
    </row>
    <row r="2" spans="1:14" ht="16" thickTop="1"/>
    <row r="3" spans="1:14" s="1" customFormat="1"/>
    <row r="4" spans="1:14" s="1" customFormat="1">
      <c r="B4" s="1" t="s">
        <v>29</v>
      </c>
      <c r="C4" s="1" t="s">
        <v>30</v>
      </c>
    </row>
    <row r="5" spans="1:14" s="1" customFormat="1">
      <c r="B5" s="1" t="s">
        <v>31</v>
      </c>
      <c r="C5" s="1" t="s">
        <v>0</v>
      </c>
    </row>
    <row r="6" spans="1:14" s="1" customFormat="1"/>
    <row r="7" spans="1:14" s="1" customFormat="1"/>
    <row r="8" spans="1:14" s="1" customFormat="1" ht="18" thickBot="1">
      <c r="B8" s="34" t="s">
        <v>32</v>
      </c>
      <c r="C8" s="1" t="s">
        <v>55</v>
      </c>
      <c r="D8" s="1" t="s">
        <v>56</v>
      </c>
      <c r="E8" s="1" t="s">
        <v>57</v>
      </c>
      <c r="F8" s="1" t="s">
        <v>58</v>
      </c>
    </row>
    <row r="9" spans="1:14" s="1" customFormat="1" ht="16" thickTop="1">
      <c r="A9" s="1">
        <v>1</v>
      </c>
      <c r="B9" s="1" t="s">
        <v>496</v>
      </c>
      <c r="C9" s="17">
        <f>E42</f>
        <v>404500</v>
      </c>
      <c r="D9" s="535">
        <f>E42</f>
        <v>404500</v>
      </c>
      <c r="E9" s="325">
        <f>E42</f>
        <v>404500</v>
      </c>
      <c r="F9" s="325">
        <f>E42</f>
        <v>404500</v>
      </c>
    </row>
    <row r="10" spans="1:14" s="1" customFormat="1">
      <c r="A10" s="1">
        <v>2</v>
      </c>
      <c r="B10" s="231" t="s">
        <v>510</v>
      </c>
      <c r="C10" s="232">
        <f>E55</f>
        <v>117300</v>
      </c>
      <c r="D10" s="326">
        <f>E55</f>
        <v>117300</v>
      </c>
      <c r="E10" s="326">
        <f>E55</f>
        <v>117300</v>
      </c>
      <c r="F10" s="326">
        <f>E55</f>
        <v>117300</v>
      </c>
    </row>
    <row r="11" spans="1:14" s="1" customFormat="1">
      <c r="A11" s="1">
        <v>3</v>
      </c>
      <c r="B11" s="231" t="s">
        <v>520</v>
      </c>
      <c r="C11" s="232">
        <f>E61+E68</f>
        <v>262320</v>
      </c>
      <c r="D11" s="232">
        <f>Table146[[#This Row],[2019]]</f>
        <v>262320</v>
      </c>
      <c r="E11" s="232">
        <f>Table146[[#This Row],[2020]]</f>
        <v>262320</v>
      </c>
      <c r="F11" s="232">
        <f>Table146[[#This Row],[2021]]</f>
        <v>262320</v>
      </c>
    </row>
    <row r="12" spans="1:14" s="1" customFormat="1">
      <c r="A12" s="1">
        <v>4</v>
      </c>
      <c r="B12" s="231" t="s">
        <v>894</v>
      </c>
      <c r="C12" s="232">
        <f>E72</f>
        <v>30000</v>
      </c>
      <c r="D12" s="232">
        <f>Table146[[#This Row],[2019]]</f>
        <v>30000</v>
      </c>
      <c r="E12" s="232">
        <f>Table146[[#This Row],[2020]]</f>
        <v>30000</v>
      </c>
      <c r="F12" s="232">
        <f>Table146[[#This Row],[2021]]</f>
        <v>30000</v>
      </c>
    </row>
    <row r="13" spans="1:14" s="1" customFormat="1" ht="17" thickBot="1">
      <c r="B13" s="293" t="s">
        <v>4</v>
      </c>
      <c r="C13" s="293">
        <f>SUM(C9:C12)</f>
        <v>814120</v>
      </c>
      <c r="D13" s="293">
        <f>SUM(D9:D12)</f>
        <v>814120</v>
      </c>
      <c r="E13" s="293">
        <f>SUM(E9:E12)</f>
        <v>814120</v>
      </c>
      <c r="F13" s="293">
        <f>SUM(F9:F12)</f>
        <v>814120</v>
      </c>
    </row>
    <row r="14" spans="1:14" s="1" customFormat="1" ht="16" thickTop="1"/>
    <row r="15" spans="1:14" s="1" customFormat="1" ht="18" thickBot="1">
      <c r="B15" s="34" t="s">
        <v>54</v>
      </c>
      <c r="C15" s="1" t="s">
        <v>55</v>
      </c>
      <c r="D15" s="1" t="s">
        <v>56</v>
      </c>
      <c r="E15" s="1" t="s">
        <v>57</v>
      </c>
      <c r="F15" s="1" t="s">
        <v>58</v>
      </c>
    </row>
    <row r="16" spans="1:14" s="1" customFormat="1" ht="16" thickTop="1">
      <c r="A16" s="1">
        <v>1</v>
      </c>
      <c r="B16" s="1" t="s">
        <v>496</v>
      </c>
      <c r="C16" s="48">
        <f>G32+G41</f>
        <v>388972</v>
      </c>
      <c r="D16" s="48">
        <f>G32+G41</f>
        <v>388972</v>
      </c>
      <c r="E16" s="48">
        <f>G32+G41</f>
        <v>388972</v>
      </c>
      <c r="F16" s="48">
        <f>G32+G41</f>
        <v>388972</v>
      </c>
    </row>
    <row r="17" spans="1:7" s="1" customFormat="1">
      <c r="A17" s="1">
        <v>2</v>
      </c>
      <c r="B17" s="231" t="s">
        <v>510</v>
      </c>
      <c r="C17" s="48">
        <f>C10</f>
        <v>117300</v>
      </c>
      <c r="D17" s="48">
        <f>D10</f>
        <v>117300</v>
      </c>
      <c r="E17" s="48">
        <f>E10</f>
        <v>117300</v>
      </c>
      <c r="F17" s="48">
        <f>F10</f>
        <v>117300</v>
      </c>
    </row>
    <row r="18" spans="1:7">
      <c r="A18">
        <v>3</v>
      </c>
      <c r="B18" s="233" t="s">
        <v>520</v>
      </c>
      <c r="C18" s="234">
        <f>E68</f>
        <v>146160</v>
      </c>
      <c r="D18" s="234">
        <f>Table257[[#This Row],[2019]]</f>
        <v>146160</v>
      </c>
      <c r="E18" s="234">
        <f>Table257[[#This Row],[2019]]</f>
        <v>146160</v>
      </c>
      <c r="F18" s="234">
        <f>Table257[[#This Row],[2019]]</f>
        <v>146160</v>
      </c>
    </row>
    <row r="19" spans="1:7" s="1" customFormat="1" ht="17" thickBot="1">
      <c r="B19" s="293" t="s">
        <v>4</v>
      </c>
      <c r="C19" s="293">
        <f>SUM(C16:C18)</f>
        <v>652432</v>
      </c>
      <c r="D19" s="293">
        <f>SUM(D16:D18)</f>
        <v>652432</v>
      </c>
      <c r="E19" s="293">
        <f>SUM(E16:E18)</f>
        <v>652432</v>
      </c>
      <c r="F19" s="293">
        <f>SUM(F16:F18)</f>
        <v>652432</v>
      </c>
    </row>
    <row r="20" spans="1:7" ht="16" thickTop="1">
      <c r="B20" s="52"/>
      <c r="C20" s="222"/>
      <c r="D20" s="222"/>
      <c r="E20" s="222"/>
      <c r="F20" s="52"/>
      <c r="G20" s="52"/>
    </row>
    <row r="21" spans="1:7" ht="18" thickBot="1">
      <c r="B21" s="229" t="s">
        <v>496</v>
      </c>
      <c r="C21" s="222"/>
      <c r="D21" s="222"/>
      <c r="E21" s="222"/>
      <c r="F21" s="52"/>
      <c r="G21" s="52"/>
    </row>
    <row r="22" spans="1:7" ht="16" thickTop="1">
      <c r="B22" s="38"/>
      <c r="C22" s="54" t="s">
        <v>60</v>
      </c>
      <c r="D22" s="54" t="s">
        <v>3</v>
      </c>
      <c r="E22" s="54" t="s">
        <v>4</v>
      </c>
      <c r="F22" s="52"/>
      <c r="G22" s="52"/>
    </row>
    <row r="23" spans="1:7">
      <c r="B23" s="38" t="s">
        <v>497</v>
      </c>
      <c r="C23" s="41">
        <v>3470</v>
      </c>
      <c r="D23" s="41">
        <v>1</v>
      </c>
      <c r="E23" s="41">
        <f>C23*D23*12</f>
        <v>41640</v>
      </c>
      <c r="F23" s="52"/>
      <c r="G23" s="52"/>
    </row>
    <row r="24" spans="1:7">
      <c r="B24" s="38" t="s">
        <v>498</v>
      </c>
      <c r="C24" s="41">
        <v>3780</v>
      </c>
      <c r="D24" s="41">
        <v>1</v>
      </c>
      <c r="E24" s="41">
        <f t="shared" ref="E24:E32" si="0">C24*D24*12</f>
        <v>45360</v>
      </c>
      <c r="F24" s="52"/>
      <c r="G24" s="52"/>
    </row>
    <row r="25" spans="1:7">
      <c r="B25" s="223" t="s">
        <v>499</v>
      </c>
      <c r="C25" s="224">
        <v>2370</v>
      </c>
      <c r="D25" s="224">
        <v>1</v>
      </c>
      <c r="E25" s="224">
        <f t="shared" si="0"/>
        <v>28440</v>
      </c>
      <c r="F25" s="52"/>
      <c r="G25" s="52"/>
    </row>
    <row r="26" spans="1:7">
      <c r="B26" s="38" t="s">
        <v>41</v>
      </c>
      <c r="C26" s="41">
        <v>2370</v>
      </c>
      <c r="D26" s="41">
        <v>1</v>
      </c>
      <c r="E26" s="41">
        <f t="shared" si="0"/>
        <v>28440</v>
      </c>
      <c r="F26" s="52"/>
      <c r="G26" s="52"/>
    </row>
    <row r="27" spans="1:7">
      <c r="B27" s="38" t="s">
        <v>500</v>
      </c>
      <c r="C27" s="225">
        <v>1590</v>
      </c>
      <c r="D27" s="41">
        <v>4</v>
      </c>
      <c r="E27" s="41">
        <f>C27*D27*12</f>
        <v>76320</v>
      </c>
      <c r="F27" s="52"/>
      <c r="G27" s="52"/>
    </row>
    <row r="28" spans="1:7">
      <c r="B28" s="38" t="s">
        <v>501</v>
      </c>
      <c r="C28" s="41">
        <v>790</v>
      </c>
      <c r="D28" s="41">
        <v>1</v>
      </c>
      <c r="E28" s="41">
        <f>C28*D28*12</f>
        <v>9480</v>
      </c>
      <c r="F28" s="52"/>
      <c r="G28" s="52"/>
    </row>
    <row r="29" spans="1:7">
      <c r="B29" s="38" t="s">
        <v>502</v>
      </c>
      <c r="C29" s="41">
        <v>750</v>
      </c>
      <c r="D29" s="41">
        <v>1</v>
      </c>
      <c r="E29" s="41">
        <f>C29*D29*12</f>
        <v>9000</v>
      </c>
      <c r="F29" s="52"/>
      <c r="G29" s="52"/>
    </row>
    <row r="30" spans="1:7">
      <c r="B30" s="38" t="s">
        <v>503</v>
      </c>
      <c r="C30" s="41">
        <v>1530</v>
      </c>
      <c r="D30" s="41">
        <v>1</v>
      </c>
      <c r="E30" s="41">
        <f>C30*D30*12</f>
        <v>18360</v>
      </c>
      <c r="F30" s="52"/>
      <c r="G30" s="52"/>
    </row>
    <row r="31" spans="1:7">
      <c r="B31" s="38" t="s">
        <v>504</v>
      </c>
      <c r="C31" s="41">
        <v>730</v>
      </c>
      <c r="D31" s="41">
        <v>2</v>
      </c>
      <c r="E31" s="41">
        <f>C31*D31*12</f>
        <v>17520</v>
      </c>
      <c r="F31" s="52"/>
      <c r="G31" s="52"/>
    </row>
    <row r="32" spans="1:7">
      <c r="B32" s="38" t="s">
        <v>45</v>
      </c>
      <c r="C32" s="41">
        <v>750</v>
      </c>
      <c r="D32" s="41">
        <v>4</v>
      </c>
      <c r="E32" s="41">
        <f t="shared" si="0"/>
        <v>36000</v>
      </c>
      <c r="F32" s="52"/>
      <c r="G32" s="58">
        <f>SUM(E23:E32)*0.95</f>
        <v>295032</v>
      </c>
    </row>
    <row r="33" spans="2:7">
      <c r="B33" s="226" t="s">
        <v>505</v>
      </c>
      <c r="C33" s="41">
        <v>15000</v>
      </c>
      <c r="D33" s="41">
        <v>1</v>
      </c>
      <c r="E33" s="41">
        <f t="shared" ref="E33:E41" si="1">C33*D33</f>
        <v>15000</v>
      </c>
      <c r="F33" s="52"/>
      <c r="G33" s="52"/>
    </row>
    <row r="34" spans="2:7">
      <c r="B34" s="226" t="s">
        <v>506</v>
      </c>
      <c r="C34" s="41">
        <v>10000</v>
      </c>
      <c r="D34" s="41">
        <v>1</v>
      </c>
      <c r="E34" s="41">
        <f t="shared" si="1"/>
        <v>10000</v>
      </c>
      <c r="F34" s="52"/>
      <c r="G34" s="52"/>
    </row>
    <row r="35" spans="2:7">
      <c r="B35" s="226" t="s">
        <v>48</v>
      </c>
      <c r="C35" s="41">
        <v>14000</v>
      </c>
      <c r="D35" s="41">
        <v>2</v>
      </c>
      <c r="E35" s="41">
        <f t="shared" si="1"/>
        <v>28000</v>
      </c>
      <c r="F35" s="52"/>
      <c r="G35" s="52"/>
    </row>
    <row r="36" spans="2:7">
      <c r="B36" s="226" t="s">
        <v>507</v>
      </c>
      <c r="C36" s="41">
        <v>1200</v>
      </c>
      <c r="D36" s="41">
        <v>12</v>
      </c>
      <c r="E36" s="41">
        <f t="shared" si="1"/>
        <v>14400</v>
      </c>
      <c r="F36" s="52"/>
      <c r="G36" s="52"/>
    </row>
    <row r="37" spans="2:7">
      <c r="B37" s="226" t="s">
        <v>508</v>
      </c>
      <c r="C37" s="41">
        <v>415</v>
      </c>
      <c r="D37" s="41">
        <v>12</v>
      </c>
      <c r="E37" s="41">
        <f t="shared" si="1"/>
        <v>4980</v>
      </c>
      <c r="F37" s="52"/>
      <c r="G37" s="52"/>
    </row>
    <row r="38" spans="2:7">
      <c r="B38" s="226" t="s">
        <v>74</v>
      </c>
      <c r="C38" s="41">
        <v>8000</v>
      </c>
      <c r="D38" s="41">
        <v>1</v>
      </c>
      <c r="E38" s="41">
        <f t="shared" si="1"/>
        <v>8000</v>
      </c>
      <c r="F38" s="52"/>
      <c r="G38" s="52"/>
    </row>
    <row r="39" spans="2:7">
      <c r="B39" s="226" t="s">
        <v>509</v>
      </c>
      <c r="C39" s="41">
        <v>680</v>
      </c>
      <c r="D39" s="41">
        <v>12</v>
      </c>
      <c r="E39" s="41">
        <f t="shared" si="1"/>
        <v>8160</v>
      </c>
      <c r="F39" s="52"/>
      <c r="G39" s="52"/>
    </row>
    <row r="40" spans="2:7">
      <c r="B40" s="226" t="s">
        <v>50</v>
      </c>
      <c r="C40" s="41">
        <v>150</v>
      </c>
      <c r="D40" s="41">
        <v>12</v>
      </c>
      <c r="E40" s="41">
        <f t="shared" si="1"/>
        <v>1800</v>
      </c>
      <c r="F40" s="52"/>
      <c r="G40" s="52"/>
    </row>
    <row r="41" spans="2:7">
      <c r="B41" s="226" t="s">
        <v>51</v>
      </c>
      <c r="C41" s="41">
        <v>300</v>
      </c>
      <c r="D41" s="41">
        <v>12</v>
      </c>
      <c r="E41" s="41">
        <f t="shared" si="1"/>
        <v>3600</v>
      </c>
      <c r="F41" s="52"/>
      <c r="G41" s="58">
        <f>SUM(E33:E41)</f>
        <v>93940</v>
      </c>
    </row>
    <row r="42" spans="2:7">
      <c r="B42" s="52"/>
      <c r="C42" s="227"/>
      <c r="D42" s="227"/>
      <c r="E42" s="228">
        <f>SUM(E23:E41)</f>
        <v>404500</v>
      </c>
      <c r="F42" s="52"/>
      <c r="G42" s="52"/>
    </row>
    <row r="43" spans="2:7">
      <c r="B43" s="52"/>
      <c r="C43" s="222"/>
      <c r="D43" s="222"/>
      <c r="E43" s="222"/>
      <c r="F43" s="52"/>
      <c r="G43" s="52"/>
    </row>
    <row r="44" spans="2:7">
      <c r="B44" s="52"/>
      <c r="C44" s="222"/>
      <c r="D44" s="222"/>
      <c r="E44" s="222"/>
      <c r="F44" s="52"/>
      <c r="G44" s="52"/>
    </row>
    <row r="48" spans="2:7" ht="18" thickBot="1">
      <c r="B48" s="229" t="s">
        <v>510</v>
      </c>
    </row>
    <row r="49" spans="2:6" ht="16" thickTop="1">
      <c r="B49" s="53"/>
      <c r="C49" s="54" t="s">
        <v>60</v>
      </c>
      <c r="D49" s="54" t="s">
        <v>3</v>
      </c>
      <c r="E49" s="54" t="s">
        <v>4</v>
      </c>
    </row>
    <row r="50" spans="2:6">
      <c r="B50" s="55" t="s">
        <v>511</v>
      </c>
      <c r="C50" s="56">
        <v>1575</v>
      </c>
      <c r="D50" s="41">
        <v>1</v>
      </c>
      <c r="E50" s="41">
        <f>C50*D50*12</f>
        <v>18900</v>
      </c>
    </row>
    <row r="51" spans="2:6">
      <c r="B51" s="55" t="s">
        <v>512</v>
      </c>
      <c r="C51" s="56">
        <v>820</v>
      </c>
      <c r="D51" s="41">
        <v>6</v>
      </c>
      <c r="E51" s="41">
        <f>C51*D51*12</f>
        <v>59040</v>
      </c>
    </row>
    <row r="52" spans="2:6">
      <c r="B52" s="55" t="s">
        <v>513</v>
      </c>
      <c r="C52" s="56">
        <v>890</v>
      </c>
      <c r="D52" s="41">
        <v>2</v>
      </c>
      <c r="E52" s="41">
        <f>C52*D52*12</f>
        <v>21360</v>
      </c>
    </row>
    <row r="53" spans="2:6">
      <c r="B53" s="55" t="s">
        <v>514</v>
      </c>
      <c r="C53" s="56">
        <v>1000</v>
      </c>
      <c r="D53" s="57">
        <v>1</v>
      </c>
      <c r="E53" s="41">
        <f>C53*D53*12</f>
        <v>12000</v>
      </c>
      <c r="F53" s="230">
        <f>SUM(E50:E53)</f>
        <v>111300</v>
      </c>
    </row>
    <row r="54" spans="2:6">
      <c r="B54" s="55" t="s">
        <v>515</v>
      </c>
      <c r="C54" s="56">
        <v>1000</v>
      </c>
      <c r="D54" s="57">
        <v>6</v>
      </c>
      <c r="E54" s="41">
        <f>C54*D54</f>
        <v>6000</v>
      </c>
      <c r="F54">
        <f>D54*500</f>
        <v>3000</v>
      </c>
    </row>
    <row r="55" spans="2:6">
      <c r="B55" s="51"/>
      <c r="C55" s="37"/>
      <c r="D55" s="37"/>
      <c r="E55" s="47">
        <f>SUM(E50:E54)</f>
        <v>117300</v>
      </c>
    </row>
    <row r="57" spans="2:6" ht="18" thickBot="1">
      <c r="B57" s="229" t="s">
        <v>520</v>
      </c>
    </row>
    <row r="58" spans="2:6" ht="16" thickTop="1"/>
    <row r="59" spans="2:6">
      <c r="B59" s="15" t="s">
        <v>516</v>
      </c>
      <c r="C59" s="235"/>
      <c r="D59" s="235"/>
      <c r="E59" s="235"/>
      <c r="F59" s="235"/>
    </row>
    <row r="60" spans="2:6">
      <c r="B60" s="236"/>
      <c r="C60" s="237" t="s">
        <v>2</v>
      </c>
      <c r="D60" s="237" t="s">
        <v>3</v>
      </c>
      <c r="E60" s="237" t="s">
        <v>4</v>
      </c>
      <c r="F60" s="235"/>
    </row>
    <row r="61" spans="2:6">
      <c r="B61" s="238" t="s">
        <v>517</v>
      </c>
      <c r="C61" s="57">
        <v>1210</v>
      </c>
      <c r="D61" s="57">
        <v>8</v>
      </c>
      <c r="E61" s="57">
        <f>C61*D61*12</f>
        <v>116160</v>
      </c>
      <c r="F61" s="235"/>
    </row>
    <row r="62" spans="2:6">
      <c r="B62" s="235"/>
      <c r="C62" s="235"/>
      <c r="D62" s="235"/>
      <c r="E62" s="235"/>
      <c r="F62" s="235"/>
    </row>
    <row r="63" spans="2:6">
      <c r="B63" s="235"/>
      <c r="C63" s="235"/>
      <c r="D63" s="235"/>
      <c r="E63" s="235"/>
      <c r="F63" s="235"/>
    </row>
    <row r="64" spans="2:6">
      <c r="B64" s="15" t="s">
        <v>518</v>
      </c>
      <c r="C64" s="235"/>
      <c r="D64" s="235"/>
      <c r="E64" s="235"/>
      <c r="F64" s="235"/>
    </row>
    <row r="65" spans="2:6">
      <c r="B65" s="236"/>
      <c r="C65" s="237" t="s">
        <v>2</v>
      </c>
      <c r="D65" s="237" t="s">
        <v>3</v>
      </c>
      <c r="E65" s="237" t="s">
        <v>4</v>
      </c>
      <c r="F65" s="235"/>
    </row>
    <row r="66" spans="2:6">
      <c r="B66" s="238" t="s">
        <v>517</v>
      </c>
      <c r="C66" s="57">
        <v>1210</v>
      </c>
      <c r="D66" s="57">
        <v>8</v>
      </c>
      <c r="E66" s="57">
        <f>C66*D66*12</f>
        <v>116160</v>
      </c>
      <c r="F66" s="235"/>
    </row>
    <row r="67" spans="2:6">
      <c r="B67" s="238" t="s">
        <v>519</v>
      </c>
      <c r="C67" s="57">
        <v>30000</v>
      </c>
      <c r="D67" s="57">
        <v>1</v>
      </c>
      <c r="E67" s="57">
        <f>C67*D67</f>
        <v>30000</v>
      </c>
      <c r="F67" s="235"/>
    </row>
    <row r="68" spans="2:6">
      <c r="B68" s="235"/>
      <c r="C68" s="235"/>
      <c r="D68" s="235"/>
      <c r="E68" s="17">
        <f>SUM(E66:E67)</f>
        <v>146160</v>
      </c>
      <c r="F68" s="235"/>
    </row>
    <row r="69" spans="2:6">
      <c r="B69" s="235"/>
      <c r="C69" s="235"/>
      <c r="D69" s="235"/>
      <c r="E69" s="235"/>
      <c r="F69" s="235"/>
    </row>
    <row r="70" spans="2:6">
      <c r="B70" s="15" t="s">
        <v>755</v>
      </c>
      <c r="C70" s="235"/>
      <c r="D70" s="235"/>
      <c r="E70" s="235"/>
      <c r="F70" s="235"/>
    </row>
    <row r="71" spans="2:6">
      <c r="B71" s="236"/>
      <c r="C71" s="237" t="s">
        <v>2</v>
      </c>
      <c r="D71" s="237" t="s">
        <v>3</v>
      </c>
      <c r="E71" s="237" t="s">
        <v>4</v>
      </c>
      <c r="F71" s="235"/>
    </row>
    <row r="72" spans="2:6">
      <c r="B72" s="238" t="s">
        <v>756</v>
      </c>
      <c r="C72" s="57">
        <v>7500</v>
      </c>
      <c r="D72" s="57">
        <v>4</v>
      </c>
      <c r="E72" s="57">
        <f>C72*D72</f>
        <v>30000</v>
      </c>
      <c r="F72" s="235"/>
    </row>
    <row r="73" spans="2:6">
      <c r="B73" s="235"/>
      <c r="C73" s="235"/>
      <c r="D73" s="235"/>
      <c r="E73" s="235"/>
      <c r="F73" s="235"/>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62"/>
  <sheetViews>
    <sheetView topLeftCell="A48" workbookViewId="0">
      <selection activeCell="L29" sqref="L29"/>
    </sheetView>
  </sheetViews>
  <sheetFormatPr baseColWidth="10" defaultColWidth="8.83203125" defaultRowHeight="12"/>
  <cols>
    <col min="1" max="1" width="3.6640625" style="333" customWidth="1"/>
    <col min="2" max="2" width="24.5" style="333" customWidth="1"/>
    <col min="3" max="3" width="9.83203125" style="333" customWidth="1"/>
    <col min="4" max="4" width="5.33203125" style="333" customWidth="1"/>
    <col min="5" max="5" width="10.83203125" style="333" customWidth="1"/>
    <col min="6" max="8" width="9.83203125" style="333" customWidth="1"/>
    <col min="9" max="9" width="14.5" style="333" customWidth="1"/>
    <col min="10" max="10" width="9.83203125" style="333" customWidth="1"/>
    <col min="11" max="11" width="9.83203125" style="372" customWidth="1"/>
    <col min="12" max="15" width="9.83203125" style="333" customWidth="1"/>
    <col min="16" max="16" width="9.83203125" style="372" customWidth="1"/>
    <col min="17" max="17" width="13" style="333" customWidth="1"/>
    <col min="18" max="18" width="12.1640625" style="333" customWidth="1"/>
    <col min="19" max="19" width="21.6640625" style="332" customWidth="1"/>
    <col min="20" max="20" width="13.1640625" style="333" customWidth="1"/>
    <col min="21" max="21" width="15" style="333" customWidth="1"/>
    <col min="22" max="22" width="8.83203125" style="333"/>
    <col min="23" max="25" width="10.83203125" style="333" hidden="1" customWidth="1"/>
    <col min="26" max="16384" width="8.83203125" style="333"/>
  </cols>
  <sheetData>
    <row r="1" spans="1:25" ht="36.75" customHeight="1">
      <c r="A1" s="328"/>
      <c r="B1" s="329" t="s">
        <v>614</v>
      </c>
      <c r="C1" s="330"/>
      <c r="D1" s="328"/>
      <c r="E1" s="328"/>
      <c r="F1" s="328"/>
      <c r="G1" s="328"/>
      <c r="H1" s="328"/>
      <c r="I1" s="328"/>
      <c r="J1" s="328"/>
      <c r="K1" s="331"/>
      <c r="L1" s="328"/>
      <c r="M1" s="328"/>
      <c r="N1" s="328"/>
      <c r="O1" s="328"/>
      <c r="P1" s="331"/>
      <c r="Q1" s="329"/>
      <c r="R1" s="330"/>
    </row>
    <row r="2" spans="1:25" ht="13" thickBot="1">
      <c r="A2" s="328"/>
      <c r="B2" s="328"/>
      <c r="C2" s="328"/>
      <c r="D2" s="328"/>
      <c r="E2" s="328"/>
      <c r="F2" s="328"/>
      <c r="G2" s="328"/>
      <c r="H2" s="328"/>
      <c r="I2" s="328"/>
      <c r="J2" s="328"/>
      <c r="K2" s="331"/>
      <c r="L2" s="328"/>
      <c r="M2" s="328"/>
      <c r="N2" s="328"/>
      <c r="O2" s="328"/>
      <c r="P2" s="331"/>
      <c r="Q2" s="328"/>
      <c r="R2" s="328"/>
    </row>
    <row r="3" spans="1:25" ht="15.75" customHeight="1">
      <c r="A3" s="334" t="s">
        <v>615</v>
      </c>
      <c r="B3" s="335"/>
      <c r="C3" s="1050"/>
      <c r="D3" s="1051"/>
      <c r="E3" s="1051"/>
      <c r="F3" s="1051"/>
      <c r="G3" s="1051"/>
      <c r="H3" s="1051"/>
      <c r="I3" s="1051"/>
      <c r="J3" s="1051"/>
      <c r="K3" s="1051"/>
      <c r="L3" s="1051"/>
      <c r="M3" s="1051"/>
      <c r="N3" s="1051"/>
      <c r="O3" s="1051"/>
      <c r="P3" s="1051"/>
      <c r="Q3" s="1051"/>
      <c r="R3" s="1052"/>
    </row>
    <row r="4" spans="1:25">
      <c r="A4" s="336" t="s">
        <v>616</v>
      </c>
      <c r="B4" s="337"/>
      <c r="C4" s="1053"/>
      <c r="D4" s="1054"/>
      <c r="E4" s="1054"/>
      <c r="F4" s="1054"/>
      <c r="G4" s="1054"/>
      <c r="H4" s="1054"/>
      <c r="I4" s="1054"/>
      <c r="J4" s="1054"/>
      <c r="K4" s="1054"/>
      <c r="L4" s="1054"/>
      <c r="M4" s="1054"/>
      <c r="N4" s="1054"/>
      <c r="O4" s="1054"/>
      <c r="P4" s="1054"/>
      <c r="Q4" s="1054"/>
      <c r="R4" s="1055"/>
    </row>
    <row r="5" spans="1:25" ht="15.75" customHeight="1">
      <c r="A5" s="336" t="s">
        <v>617</v>
      </c>
      <c r="B5" s="337"/>
      <c r="C5" s="1056"/>
      <c r="D5" s="1057"/>
      <c r="E5" s="1057"/>
      <c r="F5" s="1057"/>
      <c r="G5" s="1057"/>
      <c r="H5" s="1057"/>
      <c r="I5" s="1057"/>
      <c r="J5" s="1057"/>
      <c r="K5" s="1057"/>
      <c r="L5" s="1057"/>
      <c r="M5" s="1057"/>
      <c r="N5" s="1057"/>
      <c r="O5" s="1057"/>
      <c r="P5" s="1057"/>
      <c r="Q5" s="1057"/>
      <c r="R5" s="1058"/>
    </row>
    <row r="6" spans="1:25">
      <c r="A6" s="336" t="s">
        <v>618</v>
      </c>
      <c r="B6" s="338"/>
      <c r="C6" s="339" t="s">
        <v>619</v>
      </c>
      <c r="D6" s="340"/>
      <c r="E6" s="340"/>
      <c r="F6" s="340"/>
      <c r="G6" s="340"/>
      <c r="H6" s="340"/>
      <c r="I6" s="340"/>
      <c r="J6" s="340"/>
      <c r="K6" s="340"/>
      <c r="L6" s="340"/>
      <c r="M6" s="340"/>
      <c r="N6" s="340"/>
      <c r="O6" s="340"/>
      <c r="P6" s="340"/>
      <c r="Q6" s="340"/>
      <c r="R6" s="341"/>
    </row>
    <row r="7" spans="1:25" ht="19.5" customHeight="1" thickBot="1">
      <c r="A7" s="342" t="s">
        <v>620</v>
      </c>
      <c r="B7" s="343"/>
      <c r="C7" s="1059"/>
      <c r="D7" s="1060"/>
      <c r="E7" s="1060"/>
      <c r="F7" s="1060"/>
      <c r="G7" s="1060"/>
      <c r="H7" s="1060"/>
      <c r="I7" s="1060"/>
      <c r="J7" s="1060"/>
      <c r="K7" s="1060"/>
      <c r="L7" s="1060"/>
      <c r="M7" s="1060"/>
      <c r="N7" s="1060"/>
      <c r="O7" s="1060"/>
      <c r="P7" s="1060"/>
      <c r="Q7" s="1060"/>
      <c r="R7" s="344"/>
    </row>
    <row r="8" spans="1:25">
      <c r="A8" s="328"/>
      <c r="B8" s="328"/>
      <c r="C8" s="328"/>
      <c r="D8" s="345"/>
      <c r="E8" s="345"/>
      <c r="F8" s="345"/>
      <c r="G8" s="345"/>
      <c r="H8" s="345"/>
      <c r="I8" s="345"/>
      <c r="J8" s="345"/>
      <c r="K8" s="345"/>
      <c r="L8" s="345"/>
      <c r="M8" s="345"/>
      <c r="N8" s="345"/>
      <c r="O8" s="345"/>
      <c r="P8" s="345"/>
      <c r="Q8" s="345"/>
      <c r="R8" s="346"/>
    </row>
    <row r="9" spans="1:25" ht="30" customHeight="1">
      <c r="A9" s="1061" t="s">
        <v>621</v>
      </c>
      <c r="B9" s="1063" t="s">
        <v>622</v>
      </c>
      <c r="C9" s="1048" t="s">
        <v>623</v>
      </c>
      <c r="D9" s="1064" t="s">
        <v>624</v>
      </c>
      <c r="E9" s="1065"/>
      <c r="F9" s="1066"/>
      <c r="G9" s="1066"/>
      <c r="H9" s="1066"/>
      <c r="I9" s="1066"/>
      <c r="J9" s="1066"/>
      <c r="K9" s="1066"/>
      <c r="L9" s="1066"/>
      <c r="M9" s="1066"/>
      <c r="N9" s="1066"/>
      <c r="O9" s="1066"/>
      <c r="P9" s="1067"/>
      <c r="Q9" s="1068" t="s">
        <v>625</v>
      </c>
      <c r="R9" s="1048" t="s">
        <v>626</v>
      </c>
      <c r="S9" s="1047" t="s">
        <v>627</v>
      </c>
      <c r="T9" s="1048" t="s">
        <v>628</v>
      </c>
      <c r="U9" s="1048" t="s">
        <v>629</v>
      </c>
    </row>
    <row r="10" spans="1:25" ht="62.25" customHeight="1">
      <c r="A10" s="1062"/>
      <c r="B10" s="1063"/>
      <c r="C10" s="1048"/>
      <c r="D10" s="1064"/>
      <c r="E10" s="347" t="s">
        <v>630</v>
      </c>
      <c r="F10" s="347" t="s">
        <v>631</v>
      </c>
      <c r="G10" s="347" t="s">
        <v>632</v>
      </c>
      <c r="H10" s="347" t="s">
        <v>633</v>
      </c>
      <c r="I10" s="347" t="s">
        <v>634</v>
      </c>
      <c r="J10" s="347" t="s">
        <v>635</v>
      </c>
      <c r="K10" s="347" t="s">
        <v>636</v>
      </c>
      <c r="L10" s="347" t="s">
        <v>637</v>
      </c>
      <c r="M10" s="347" t="s">
        <v>638</v>
      </c>
      <c r="N10" s="347" t="s">
        <v>639</v>
      </c>
      <c r="O10" s="347" t="s">
        <v>640</v>
      </c>
      <c r="P10" s="347" t="s">
        <v>641</v>
      </c>
      <c r="Q10" s="1068"/>
      <c r="R10" s="1048"/>
      <c r="S10" s="1047"/>
      <c r="T10" s="1048"/>
      <c r="U10" s="1048"/>
    </row>
    <row r="11" spans="1:25" ht="21" customHeight="1">
      <c r="A11" s="348">
        <v>1</v>
      </c>
      <c r="B11" s="349" t="s">
        <v>622</v>
      </c>
      <c r="C11" s="350"/>
      <c r="D11" s="351"/>
      <c r="E11" s="351"/>
      <c r="F11" s="351"/>
      <c r="G11" s="351"/>
      <c r="H11" s="351"/>
      <c r="I11" s="351"/>
      <c r="J11" s="351"/>
      <c r="K11" s="351"/>
      <c r="L11" s="351"/>
      <c r="M11" s="351"/>
      <c r="N11" s="351"/>
      <c r="O11" s="351"/>
      <c r="P11" s="351"/>
      <c r="Q11" s="352"/>
      <c r="R11" s="353"/>
      <c r="S11" s="354"/>
      <c r="T11" s="353"/>
      <c r="U11" s="353"/>
    </row>
    <row r="12" spans="1:25" ht="20.25" customHeight="1">
      <c r="A12" s="355"/>
      <c r="B12" s="356" t="s">
        <v>642</v>
      </c>
      <c r="C12" s="357">
        <f>1600+1600*10%</f>
        <v>1760</v>
      </c>
      <c r="D12" s="358">
        <v>1</v>
      </c>
      <c r="E12" s="359">
        <f>$C$12</f>
        <v>1760</v>
      </c>
      <c r="F12" s="359">
        <f t="shared" ref="F12:P12" si="0">$C$12</f>
        <v>1760</v>
      </c>
      <c r="G12" s="359">
        <f t="shared" si="0"/>
        <v>1760</v>
      </c>
      <c r="H12" s="359">
        <f t="shared" si="0"/>
        <v>1760</v>
      </c>
      <c r="I12" s="359">
        <f t="shared" si="0"/>
        <v>1760</v>
      </c>
      <c r="J12" s="359">
        <f t="shared" si="0"/>
        <v>1760</v>
      </c>
      <c r="K12" s="359">
        <f t="shared" si="0"/>
        <v>1760</v>
      </c>
      <c r="L12" s="359">
        <f t="shared" si="0"/>
        <v>1760</v>
      </c>
      <c r="M12" s="359">
        <f t="shared" si="0"/>
        <v>1760</v>
      </c>
      <c r="N12" s="359">
        <f t="shared" si="0"/>
        <v>1760</v>
      </c>
      <c r="O12" s="359">
        <f t="shared" si="0"/>
        <v>1760</v>
      </c>
      <c r="P12" s="359">
        <f t="shared" si="0"/>
        <v>1760</v>
      </c>
      <c r="Q12" s="360">
        <f>SUM(E12:P12)</f>
        <v>21120</v>
      </c>
      <c r="R12" s="361" t="s">
        <v>643</v>
      </c>
      <c r="S12" s="362" t="s">
        <v>644</v>
      </c>
      <c r="T12" s="1049" t="s">
        <v>645</v>
      </c>
      <c r="U12" s="1049" t="s">
        <v>646</v>
      </c>
      <c r="W12" s="363">
        <f t="shared" ref="W12:W19" si="1">SUM(E12:H12)</f>
        <v>7040</v>
      </c>
      <c r="X12" s="364">
        <f t="shared" ref="X12:X19" si="2">SUM(I12:N12)</f>
        <v>10560</v>
      </c>
      <c r="Y12" s="365">
        <f t="shared" ref="Y12:Y20" si="3">SUM(O12:P12)</f>
        <v>3520</v>
      </c>
    </row>
    <row r="13" spans="1:25" ht="32.25" customHeight="1">
      <c r="A13" s="355"/>
      <c r="B13" s="356" t="s">
        <v>647</v>
      </c>
      <c r="C13" s="357">
        <f>680+680*10%</f>
        <v>748</v>
      </c>
      <c r="D13" s="358">
        <v>15</v>
      </c>
      <c r="E13" s="366">
        <f>$C$13*$D$13</f>
        <v>11220</v>
      </c>
      <c r="F13" s="366">
        <f t="shared" ref="F13:P13" si="4">$C$13*$D$13</f>
        <v>11220</v>
      </c>
      <c r="G13" s="366">
        <f t="shared" si="4"/>
        <v>11220</v>
      </c>
      <c r="H13" s="366">
        <f t="shared" si="4"/>
        <v>11220</v>
      </c>
      <c r="I13" s="366">
        <f t="shared" si="4"/>
        <v>11220</v>
      </c>
      <c r="J13" s="366">
        <f t="shared" si="4"/>
        <v>11220</v>
      </c>
      <c r="K13" s="367">
        <f t="shared" si="4"/>
        <v>11220</v>
      </c>
      <c r="L13" s="366">
        <f t="shared" si="4"/>
        <v>11220</v>
      </c>
      <c r="M13" s="366">
        <f t="shared" si="4"/>
        <v>11220</v>
      </c>
      <c r="N13" s="366">
        <f t="shared" si="4"/>
        <v>11220</v>
      </c>
      <c r="O13" s="366">
        <f t="shared" si="4"/>
        <v>11220</v>
      </c>
      <c r="P13" s="367">
        <f t="shared" si="4"/>
        <v>11220</v>
      </c>
      <c r="Q13" s="360">
        <f t="shared" ref="Q13:Q39" si="5">SUM(E13:P13)</f>
        <v>134640</v>
      </c>
      <c r="R13" s="361" t="s">
        <v>643</v>
      </c>
      <c r="S13" s="362" t="s">
        <v>648</v>
      </c>
      <c r="T13" s="1049"/>
      <c r="U13" s="1049"/>
      <c r="W13" s="363">
        <f t="shared" si="1"/>
        <v>44880</v>
      </c>
      <c r="X13" s="364">
        <f t="shared" si="2"/>
        <v>67320</v>
      </c>
      <c r="Y13" s="365">
        <f t="shared" si="3"/>
        <v>22440</v>
      </c>
    </row>
    <row r="14" spans="1:25" ht="24" customHeight="1">
      <c r="A14" s="355"/>
      <c r="B14" s="356" t="s">
        <v>649</v>
      </c>
      <c r="C14" s="357">
        <f>650+650*10%</f>
        <v>715</v>
      </c>
      <c r="D14" s="358">
        <v>3</v>
      </c>
      <c r="E14" s="366">
        <f>$C$14*$D$14</f>
        <v>2145</v>
      </c>
      <c r="F14" s="366">
        <f t="shared" ref="F14:P14" si="6">$C$14*$D$14</f>
        <v>2145</v>
      </c>
      <c r="G14" s="366">
        <f t="shared" si="6"/>
        <v>2145</v>
      </c>
      <c r="H14" s="366">
        <f t="shared" si="6"/>
        <v>2145</v>
      </c>
      <c r="I14" s="366">
        <f t="shared" si="6"/>
        <v>2145</v>
      </c>
      <c r="J14" s="366">
        <f t="shared" si="6"/>
        <v>2145</v>
      </c>
      <c r="K14" s="367">
        <f t="shared" si="6"/>
        <v>2145</v>
      </c>
      <c r="L14" s="366">
        <f t="shared" si="6"/>
        <v>2145</v>
      </c>
      <c r="M14" s="366">
        <f t="shared" si="6"/>
        <v>2145</v>
      </c>
      <c r="N14" s="366">
        <f t="shared" si="6"/>
        <v>2145</v>
      </c>
      <c r="O14" s="366">
        <f t="shared" si="6"/>
        <v>2145</v>
      </c>
      <c r="P14" s="367">
        <f t="shared" si="6"/>
        <v>2145</v>
      </c>
      <c r="Q14" s="360">
        <f t="shared" si="5"/>
        <v>25740</v>
      </c>
      <c r="R14" s="361" t="s">
        <v>643</v>
      </c>
      <c r="S14" s="362" t="s">
        <v>648</v>
      </c>
      <c r="T14" s="1049"/>
      <c r="U14" s="1049"/>
      <c r="W14" s="363">
        <f t="shared" si="1"/>
        <v>8580</v>
      </c>
      <c r="X14" s="364">
        <f t="shared" si="2"/>
        <v>12870</v>
      </c>
      <c r="Y14" s="365">
        <f t="shared" si="3"/>
        <v>4290</v>
      </c>
    </row>
    <row r="15" spans="1:25" ht="24" customHeight="1">
      <c r="A15" s="355"/>
      <c r="B15" s="356" t="s">
        <v>650</v>
      </c>
      <c r="C15" s="357">
        <f>1200+1200*10%</f>
        <v>1320</v>
      </c>
      <c r="D15" s="358">
        <v>1</v>
      </c>
      <c r="E15" s="368">
        <f>$C$15</f>
        <v>1320</v>
      </c>
      <c r="F15" s="368">
        <f t="shared" ref="F15:P15" si="7">$C$15</f>
        <v>1320</v>
      </c>
      <c r="G15" s="368">
        <f t="shared" si="7"/>
        <v>1320</v>
      </c>
      <c r="H15" s="368">
        <f t="shared" si="7"/>
        <v>1320</v>
      </c>
      <c r="I15" s="368">
        <f t="shared" si="7"/>
        <v>1320</v>
      </c>
      <c r="J15" s="368">
        <f t="shared" si="7"/>
        <v>1320</v>
      </c>
      <c r="K15" s="359">
        <f t="shared" si="7"/>
        <v>1320</v>
      </c>
      <c r="L15" s="368">
        <f t="shared" si="7"/>
        <v>1320</v>
      </c>
      <c r="M15" s="368">
        <f t="shared" si="7"/>
        <v>1320</v>
      </c>
      <c r="N15" s="368">
        <f t="shared" si="7"/>
        <v>1320</v>
      </c>
      <c r="O15" s="368">
        <f t="shared" si="7"/>
        <v>1320</v>
      </c>
      <c r="P15" s="359">
        <f t="shared" si="7"/>
        <v>1320</v>
      </c>
      <c r="Q15" s="360">
        <f t="shared" si="5"/>
        <v>15840</v>
      </c>
      <c r="R15" s="361" t="s">
        <v>643</v>
      </c>
      <c r="S15" s="362" t="s">
        <v>644</v>
      </c>
      <c r="T15" s="1049"/>
      <c r="U15" s="1049"/>
      <c r="W15" s="363">
        <f t="shared" si="1"/>
        <v>5280</v>
      </c>
      <c r="X15" s="364">
        <f t="shared" si="2"/>
        <v>7920</v>
      </c>
      <c r="Y15" s="365">
        <f t="shared" si="3"/>
        <v>2640</v>
      </c>
    </row>
    <row r="16" spans="1:25" ht="24" customHeight="1">
      <c r="A16" s="355"/>
      <c r="B16" s="356" t="s">
        <v>651</v>
      </c>
      <c r="C16" s="357">
        <f>1400+1400*10%</f>
        <v>1540</v>
      </c>
      <c r="D16" s="358">
        <v>1</v>
      </c>
      <c r="E16" s="368">
        <f>$C$16</f>
        <v>1540</v>
      </c>
      <c r="F16" s="368">
        <f t="shared" ref="F16:P16" si="8">$C$16</f>
        <v>1540</v>
      </c>
      <c r="G16" s="368">
        <f t="shared" si="8"/>
        <v>1540</v>
      </c>
      <c r="H16" s="368">
        <f t="shared" si="8"/>
        <v>1540</v>
      </c>
      <c r="I16" s="368">
        <f t="shared" si="8"/>
        <v>1540</v>
      </c>
      <c r="J16" s="368">
        <f t="shared" si="8"/>
        <v>1540</v>
      </c>
      <c r="K16" s="359">
        <f t="shared" si="8"/>
        <v>1540</v>
      </c>
      <c r="L16" s="368">
        <f t="shared" si="8"/>
        <v>1540</v>
      </c>
      <c r="M16" s="368">
        <f t="shared" si="8"/>
        <v>1540</v>
      </c>
      <c r="N16" s="368">
        <f t="shared" si="8"/>
        <v>1540</v>
      </c>
      <c r="O16" s="368">
        <f t="shared" si="8"/>
        <v>1540</v>
      </c>
      <c r="P16" s="359">
        <f t="shared" si="8"/>
        <v>1540</v>
      </c>
      <c r="Q16" s="360">
        <f t="shared" si="5"/>
        <v>18480</v>
      </c>
      <c r="R16" s="361" t="s">
        <v>643</v>
      </c>
      <c r="S16" s="362" t="s">
        <v>644</v>
      </c>
      <c r="T16" s="1049"/>
      <c r="U16" s="1049"/>
      <c r="W16" s="363">
        <f t="shared" si="1"/>
        <v>6160</v>
      </c>
      <c r="X16" s="364">
        <f t="shared" si="2"/>
        <v>9240</v>
      </c>
      <c r="Y16" s="365">
        <f t="shared" si="3"/>
        <v>3080</v>
      </c>
    </row>
    <row r="17" spans="1:25" ht="24" customHeight="1">
      <c r="A17" s="355"/>
      <c r="B17" s="356" t="s">
        <v>652</v>
      </c>
      <c r="C17" s="357">
        <f>550+550*10%</f>
        <v>605</v>
      </c>
      <c r="D17" s="358">
        <v>1</v>
      </c>
      <c r="E17" s="368">
        <f>$C$17</f>
        <v>605</v>
      </c>
      <c r="F17" s="368">
        <f t="shared" ref="F17:P17" si="9">$C$17</f>
        <v>605</v>
      </c>
      <c r="G17" s="368">
        <f t="shared" si="9"/>
        <v>605</v>
      </c>
      <c r="H17" s="368">
        <f t="shared" si="9"/>
        <v>605</v>
      </c>
      <c r="I17" s="368">
        <f t="shared" si="9"/>
        <v>605</v>
      </c>
      <c r="J17" s="368">
        <f t="shared" si="9"/>
        <v>605</v>
      </c>
      <c r="K17" s="359">
        <f t="shared" si="9"/>
        <v>605</v>
      </c>
      <c r="L17" s="368">
        <f t="shared" si="9"/>
        <v>605</v>
      </c>
      <c r="M17" s="368">
        <f t="shared" si="9"/>
        <v>605</v>
      </c>
      <c r="N17" s="368">
        <f t="shared" si="9"/>
        <v>605</v>
      </c>
      <c r="O17" s="368">
        <f t="shared" si="9"/>
        <v>605</v>
      </c>
      <c r="P17" s="359">
        <f t="shared" si="9"/>
        <v>605</v>
      </c>
      <c r="Q17" s="360">
        <f t="shared" si="5"/>
        <v>7260</v>
      </c>
      <c r="R17" s="361" t="s">
        <v>643</v>
      </c>
      <c r="S17" s="362" t="s">
        <v>648</v>
      </c>
      <c r="T17" s="1049"/>
      <c r="U17" s="1049"/>
      <c r="W17" s="363">
        <f t="shared" si="1"/>
        <v>2420</v>
      </c>
      <c r="X17" s="364">
        <f t="shared" si="2"/>
        <v>3630</v>
      </c>
      <c r="Y17" s="365">
        <f t="shared" si="3"/>
        <v>1210</v>
      </c>
    </row>
    <row r="18" spans="1:25" ht="24" customHeight="1">
      <c r="A18" s="355"/>
      <c r="B18" s="356" t="s">
        <v>653</v>
      </c>
      <c r="C18" s="357">
        <f>400+400*10%</f>
        <v>440</v>
      </c>
      <c r="D18" s="358">
        <v>1</v>
      </c>
      <c r="E18" s="368">
        <f>$C$18</f>
        <v>440</v>
      </c>
      <c r="F18" s="368">
        <f>$C$18</f>
        <v>440</v>
      </c>
      <c r="G18" s="368">
        <f t="shared" ref="G18:P18" si="10">$C$18</f>
        <v>440</v>
      </c>
      <c r="H18" s="368">
        <f t="shared" si="10"/>
        <v>440</v>
      </c>
      <c r="I18" s="368">
        <f t="shared" si="10"/>
        <v>440</v>
      </c>
      <c r="J18" s="368">
        <f t="shared" si="10"/>
        <v>440</v>
      </c>
      <c r="K18" s="359">
        <f t="shared" si="10"/>
        <v>440</v>
      </c>
      <c r="L18" s="368">
        <f t="shared" si="10"/>
        <v>440</v>
      </c>
      <c r="M18" s="368">
        <f t="shared" si="10"/>
        <v>440</v>
      </c>
      <c r="N18" s="368">
        <f t="shared" si="10"/>
        <v>440</v>
      </c>
      <c r="O18" s="368">
        <f t="shared" si="10"/>
        <v>440</v>
      </c>
      <c r="P18" s="359">
        <f t="shared" si="10"/>
        <v>440</v>
      </c>
      <c r="Q18" s="360">
        <f t="shared" si="5"/>
        <v>5280</v>
      </c>
      <c r="R18" s="361" t="s">
        <v>643</v>
      </c>
      <c r="S18" s="362" t="s">
        <v>644</v>
      </c>
      <c r="T18" s="1049"/>
      <c r="U18" s="1049"/>
      <c r="W18" s="363">
        <f t="shared" si="1"/>
        <v>1760</v>
      </c>
      <c r="X18" s="364">
        <f t="shared" si="2"/>
        <v>2640</v>
      </c>
      <c r="Y18" s="365">
        <f t="shared" si="3"/>
        <v>880</v>
      </c>
    </row>
    <row r="19" spans="1:25" ht="24" customHeight="1">
      <c r="A19" s="355"/>
      <c r="B19" s="356" t="s">
        <v>654</v>
      </c>
      <c r="C19" s="357">
        <v>780</v>
      </c>
      <c r="D19" s="358">
        <v>1</v>
      </c>
      <c r="E19" s="368">
        <f>$C$19</f>
        <v>780</v>
      </c>
      <c r="F19" s="368">
        <f t="shared" ref="F19:P19" si="11">$C$19</f>
        <v>780</v>
      </c>
      <c r="G19" s="368">
        <f t="shared" si="11"/>
        <v>780</v>
      </c>
      <c r="H19" s="368">
        <f t="shared" si="11"/>
        <v>780</v>
      </c>
      <c r="I19" s="368">
        <f t="shared" si="11"/>
        <v>780</v>
      </c>
      <c r="J19" s="368">
        <f t="shared" si="11"/>
        <v>780</v>
      </c>
      <c r="K19" s="359">
        <f t="shared" si="11"/>
        <v>780</v>
      </c>
      <c r="L19" s="368">
        <f t="shared" si="11"/>
        <v>780</v>
      </c>
      <c r="M19" s="368">
        <f t="shared" si="11"/>
        <v>780</v>
      </c>
      <c r="N19" s="368">
        <f t="shared" si="11"/>
        <v>780</v>
      </c>
      <c r="O19" s="368">
        <f t="shared" si="11"/>
        <v>780</v>
      </c>
      <c r="P19" s="359">
        <f t="shared" si="11"/>
        <v>780</v>
      </c>
      <c r="Q19" s="360">
        <f t="shared" si="5"/>
        <v>9360</v>
      </c>
      <c r="R19" s="361" t="s">
        <v>643</v>
      </c>
      <c r="S19" s="362" t="s">
        <v>644</v>
      </c>
      <c r="T19" s="1049"/>
      <c r="U19" s="1049"/>
      <c r="W19" s="363">
        <f t="shared" si="1"/>
        <v>3120</v>
      </c>
      <c r="X19" s="364">
        <f t="shared" si="2"/>
        <v>4680</v>
      </c>
      <c r="Y19" s="365">
        <f t="shared" si="3"/>
        <v>1560</v>
      </c>
    </row>
    <row r="20" spans="1:25" ht="18" customHeight="1">
      <c r="A20" s="355"/>
      <c r="B20" s="369" t="s">
        <v>655</v>
      </c>
      <c r="C20" s="357">
        <f>300+300*10%</f>
        <v>330</v>
      </c>
      <c r="D20" s="358">
        <v>1</v>
      </c>
      <c r="E20" s="359">
        <f>$C$20</f>
        <v>330</v>
      </c>
      <c r="F20" s="359">
        <f t="shared" ref="F20:P21" si="12">$C$20</f>
        <v>330</v>
      </c>
      <c r="G20" s="359">
        <f t="shared" si="12"/>
        <v>330</v>
      </c>
      <c r="H20" s="368">
        <f>$C$20</f>
        <v>330</v>
      </c>
      <c r="I20" s="368">
        <f>$C$20</f>
        <v>330</v>
      </c>
      <c r="J20" s="359">
        <f t="shared" si="12"/>
        <v>330</v>
      </c>
      <c r="K20" s="359">
        <f t="shared" si="12"/>
        <v>330</v>
      </c>
      <c r="L20" s="359">
        <f t="shared" si="12"/>
        <v>330</v>
      </c>
      <c r="M20" s="359">
        <f t="shared" si="12"/>
        <v>330</v>
      </c>
      <c r="N20" s="359">
        <f t="shared" si="12"/>
        <v>330</v>
      </c>
      <c r="O20" s="359">
        <f t="shared" si="12"/>
        <v>330</v>
      </c>
      <c r="P20" s="359">
        <f t="shared" si="12"/>
        <v>330</v>
      </c>
      <c r="Q20" s="360">
        <f t="shared" si="5"/>
        <v>3960</v>
      </c>
      <c r="R20" s="361" t="s">
        <v>643</v>
      </c>
      <c r="S20" s="362" t="s">
        <v>648</v>
      </c>
      <c r="T20" s="1049"/>
      <c r="U20" s="1049"/>
      <c r="W20" s="363">
        <f>SUM(G20:I20)</f>
        <v>990</v>
      </c>
      <c r="X20" s="364">
        <f>SUM(J20:N20)</f>
        <v>1650</v>
      </c>
      <c r="Y20" s="365">
        <f t="shared" si="3"/>
        <v>660</v>
      </c>
    </row>
    <row r="21" spans="1:25" ht="18" customHeight="1">
      <c r="A21" s="355"/>
      <c r="B21" s="369" t="s">
        <v>656</v>
      </c>
      <c r="C21" s="357">
        <f>300+300*10%</f>
        <v>330</v>
      </c>
      <c r="D21" s="358">
        <v>1</v>
      </c>
      <c r="E21" s="359">
        <f>$C$20</f>
        <v>330</v>
      </c>
      <c r="F21" s="359">
        <f t="shared" si="12"/>
        <v>330</v>
      </c>
      <c r="G21" s="359">
        <f t="shared" si="12"/>
        <v>330</v>
      </c>
      <c r="H21" s="368">
        <f>$C$20</f>
        <v>330</v>
      </c>
      <c r="I21" s="368">
        <f>$C$20</f>
        <v>330</v>
      </c>
      <c r="J21" s="359">
        <f t="shared" si="12"/>
        <v>330</v>
      </c>
      <c r="K21" s="359">
        <f t="shared" si="12"/>
        <v>330</v>
      </c>
      <c r="L21" s="359">
        <f t="shared" si="12"/>
        <v>330</v>
      </c>
      <c r="M21" s="359">
        <f t="shared" si="12"/>
        <v>330</v>
      </c>
      <c r="N21" s="359">
        <f t="shared" si="12"/>
        <v>330</v>
      </c>
      <c r="O21" s="359">
        <f t="shared" si="12"/>
        <v>330</v>
      </c>
      <c r="P21" s="359">
        <f t="shared" si="12"/>
        <v>330</v>
      </c>
      <c r="Q21" s="360">
        <f t="shared" si="5"/>
        <v>3960</v>
      </c>
      <c r="R21" s="361"/>
      <c r="S21" s="362"/>
      <c r="T21" s="1049"/>
      <c r="U21" s="1049"/>
      <c r="W21" s="363"/>
      <c r="X21" s="364"/>
      <c r="Y21" s="365"/>
    </row>
    <row r="22" spans="1:25" ht="18" customHeight="1">
      <c r="A22" s="355"/>
      <c r="B22" s="369" t="s">
        <v>657</v>
      </c>
      <c r="C22" s="357">
        <f>300+300*10%</f>
        <v>330</v>
      </c>
      <c r="D22" s="358">
        <v>1</v>
      </c>
      <c r="E22" s="359">
        <f>$C$22</f>
        <v>330</v>
      </c>
      <c r="F22" s="359">
        <f>$C$22</f>
        <v>330</v>
      </c>
      <c r="G22" s="359">
        <f>$C$22</f>
        <v>330</v>
      </c>
      <c r="H22" s="359">
        <f>$C$22</f>
        <v>330</v>
      </c>
      <c r="I22" s="359">
        <f>$C$22</f>
        <v>330</v>
      </c>
      <c r="J22" s="359">
        <f t="shared" ref="J22:P22" si="13">$C$22</f>
        <v>330</v>
      </c>
      <c r="K22" s="359">
        <f t="shared" si="13"/>
        <v>330</v>
      </c>
      <c r="L22" s="359">
        <f t="shared" si="13"/>
        <v>330</v>
      </c>
      <c r="M22" s="359">
        <f t="shared" si="13"/>
        <v>330</v>
      </c>
      <c r="N22" s="359">
        <f t="shared" si="13"/>
        <v>330</v>
      </c>
      <c r="O22" s="359">
        <f t="shared" si="13"/>
        <v>330</v>
      </c>
      <c r="P22" s="359">
        <f t="shared" si="13"/>
        <v>330</v>
      </c>
      <c r="Q22" s="360">
        <f t="shared" si="5"/>
        <v>3960</v>
      </c>
      <c r="R22" s="361" t="s">
        <v>643</v>
      </c>
      <c r="S22" s="362" t="s">
        <v>648</v>
      </c>
      <c r="T22" s="1049"/>
      <c r="U22" s="1049"/>
      <c r="W22" s="363">
        <f>SUM(G22:I22)</f>
        <v>990</v>
      </c>
      <c r="X22" s="364">
        <f>SUM(J22:N22)</f>
        <v>1650</v>
      </c>
      <c r="Y22" s="365">
        <f t="shared" ref="Y22:Y33" si="14">SUM(O22:P22)</f>
        <v>660</v>
      </c>
    </row>
    <row r="23" spans="1:25" ht="18" customHeight="1">
      <c r="A23" s="355"/>
      <c r="B23" s="369" t="s">
        <v>658</v>
      </c>
      <c r="C23" s="357">
        <v>400</v>
      </c>
      <c r="D23" s="358">
        <v>1</v>
      </c>
      <c r="E23" s="359">
        <f t="shared" ref="E23:P23" si="15">$C$23</f>
        <v>400</v>
      </c>
      <c r="F23" s="359">
        <f t="shared" si="15"/>
        <v>400</v>
      </c>
      <c r="G23" s="359">
        <f t="shared" si="15"/>
        <v>400</v>
      </c>
      <c r="H23" s="359">
        <f t="shared" si="15"/>
        <v>400</v>
      </c>
      <c r="I23" s="359">
        <f t="shared" si="15"/>
        <v>400</v>
      </c>
      <c r="J23" s="359">
        <f t="shared" si="15"/>
        <v>400</v>
      </c>
      <c r="K23" s="359">
        <f t="shared" si="15"/>
        <v>400</v>
      </c>
      <c r="L23" s="359">
        <f t="shared" si="15"/>
        <v>400</v>
      </c>
      <c r="M23" s="359">
        <f t="shared" si="15"/>
        <v>400</v>
      </c>
      <c r="N23" s="359">
        <f t="shared" si="15"/>
        <v>400</v>
      </c>
      <c r="O23" s="359">
        <f t="shared" si="15"/>
        <v>400</v>
      </c>
      <c r="P23" s="359">
        <f t="shared" si="15"/>
        <v>400</v>
      </c>
      <c r="Q23" s="360">
        <f t="shared" si="5"/>
        <v>4800</v>
      </c>
      <c r="R23" s="361" t="s">
        <v>643</v>
      </c>
      <c r="S23" s="362" t="s">
        <v>648</v>
      </c>
      <c r="T23" s="1049"/>
      <c r="U23" s="1049"/>
      <c r="W23" s="363">
        <f>SUM(F23:H23)</f>
        <v>1200</v>
      </c>
      <c r="X23" s="364">
        <f>SUM(I23:N23)</f>
        <v>2400</v>
      </c>
      <c r="Y23" s="365">
        <f t="shared" si="14"/>
        <v>800</v>
      </c>
    </row>
    <row r="24" spans="1:25" ht="18" customHeight="1">
      <c r="A24" s="355"/>
      <c r="B24" s="356" t="s">
        <v>659</v>
      </c>
      <c r="C24" s="357">
        <f>Q24/D24</f>
        <v>1121.25</v>
      </c>
      <c r="D24" s="358">
        <v>8</v>
      </c>
      <c r="E24" s="367"/>
      <c r="F24" s="367">
        <f>150*2*3+15*3*3</f>
        <v>1035</v>
      </c>
      <c r="G24" s="367"/>
      <c r="H24" s="367">
        <f>150*3*3+15*4*3</f>
        <v>1530</v>
      </c>
      <c r="I24" s="367">
        <f>150*2*3+15*3*3</f>
        <v>1035</v>
      </c>
      <c r="J24" s="367">
        <f>100*3+15*2*3</f>
        <v>390</v>
      </c>
      <c r="K24" s="367">
        <f>150*3*3+15*4*3</f>
        <v>1530</v>
      </c>
      <c r="L24" s="367">
        <f>150*3*3+15*4*3</f>
        <v>1530</v>
      </c>
      <c r="M24" s="367">
        <f>150*3*3+15*4*3</f>
        <v>1530</v>
      </c>
      <c r="O24" s="367">
        <f>100*3+15*2*3</f>
        <v>390</v>
      </c>
      <c r="P24" s="367"/>
      <c r="Q24" s="360">
        <f t="shared" si="5"/>
        <v>8970</v>
      </c>
      <c r="R24" s="370" t="s">
        <v>660</v>
      </c>
      <c r="S24" s="362" t="s">
        <v>661</v>
      </c>
      <c r="T24" s="1049"/>
      <c r="U24" s="1049"/>
      <c r="W24" s="363">
        <f>SUM(E24:I24)</f>
        <v>3600</v>
      </c>
      <c r="X24" s="364">
        <f>SUM(I24:O24)</f>
        <v>6405</v>
      </c>
      <c r="Y24" s="365">
        <f t="shared" si="14"/>
        <v>390</v>
      </c>
    </row>
    <row r="25" spans="1:25" ht="18" customHeight="1">
      <c r="A25" s="355"/>
      <c r="B25" s="356" t="s">
        <v>662</v>
      </c>
      <c r="C25" s="357">
        <f>Q25/D25</f>
        <v>460</v>
      </c>
      <c r="D25" s="358">
        <v>12</v>
      </c>
      <c r="E25" s="359">
        <v>510</v>
      </c>
      <c r="F25" s="359">
        <v>510</v>
      </c>
      <c r="G25" s="359">
        <v>510</v>
      </c>
      <c r="H25" s="359">
        <v>410</v>
      </c>
      <c r="I25" s="359">
        <v>410</v>
      </c>
      <c r="J25" s="359">
        <v>410</v>
      </c>
      <c r="K25" s="359">
        <v>410</v>
      </c>
      <c r="L25" s="359">
        <v>410</v>
      </c>
      <c r="M25" s="359">
        <v>410</v>
      </c>
      <c r="N25" s="359">
        <v>510</v>
      </c>
      <c r="O25" s="359">
        <v>510</v>
      </c>
      <c r="P25" s="359">
        <v>510</v>
      </c>
      <c r="Q25" s="360">
        <f t="shared" si="5"/>
        <v>5520</v>
      </c>
      <c r="R25" s="370" t="s">
        <v>663</v>
      </c>
      <c r="S25" s="362" t="s">
        <v>664</v>
      </c>
      <c r="T25" s="1049"/>
      <c r="U25" s="1049"/>
      <c r="W25" s="363">
        <f t="shared" ref="W25:W31" si="16">SUM(E25:H25)</f>
        <v>1940</v>
      </c>
      <c r="X25" s="364">
        <f t="shared" ref="X25:X32" si="17">SUM(I25:N25)</f>
        <v>2560</v>
      </c>
      <c r="Y25" s="365">
        <f t="shared" si="14"/>
        <v>1020</v>
      </c>
    </row>
    <row r="26" spans="1:25" ht="18" customHeight="1">
      <c r="A26" s="355"/>
      <c r="B26" s="356" t="s">
        <v>665</v>
      </c>
      <c r="C26" s="357">
        <v>500</v>
      </c>
      <c r="D26" s="358">
        <v>12</v>
      </c>
      <c r="E26" s="359">
        <v>500</v>
      </c>
      <c r="F26" s="359">
        <v>500</v>
      </c>
      <c r="G26" s="359">
        <v>500</v>
      </c>
      <c r="H26" s="359">
        <v>500</v>
      </c>
      <c r="I26" s="359">
        <v>500</v>
      </c>
      <c r="J26" s="359">
        <v>500</v>
      </c>
      <c r="K26" s="359">
        <v>500</v>
      </c>
      <c r="L26" s="359">
        <v>500</v>
      </c>
      <c r="M26" s="359">
        <v>500</v>
      </c>
      <c r="N26" s="359">
        <v>500</v>
      </c>
      <c r="O26" s="359">
        <v>500</v>
      </c>
      <c r="P26" s="359">
        <v>500</v>
      </c>
      <c r="Q26" s="360">
        <f t="shared" si="5"/>
        <v>6000</v>
      </c>
      <c r="R26" s="370" t="s">
        <v>663</v>
      </c>
      <c r="S26" s="362" t="s">
        <v>664</v>
      </c>
      <c r="T26" s="1049"/>
      <c r="U26" s="1049"/>
      <c r="W26" s="363">
        <f t="shared" si="16"/>
        <v>2000</v>
      </c>
      <c r="X26" s="364">
        <f t="shared" si="17"/>
        <v>3000</v>
      </c>
      <c r="Y26" s="365">
        <f t="shared" si="14"/>
        <v>1000</v>
      </c>
    </row>
    <row r="27" spans="1:25" ht="18" customHeight="1">
      <c r="A27" s="355"/>
      <c r="B27" s="356" t="s">
        <v>666</v>
      </c>
      <c r="C27" s="357">
        <f>4000+600</f>
        <v>4600</v>
      </c>
      <c r="D27" s="358">
        <v>12</v>
      </c>
      <c r="E27" s="368">
        <f>$C$27</f>
        <v>4600</v>
      </c>
      <c r="F27" s="368">
        <f t="shared" ref="F27:P27" si="18">$C$27</f>
        <v>4600</v>
      </c>
      <c r="G27" s="359">
        <f t="shared" si="18"/>
        <v>4600</v>
      </c>
      <c r="H27" s="359">
        <f t="shared" si="18"/>
        <v>4600</v>
      </c>
      <c r="I27" s="359">
        <f t="shared" si="18"/>
        <v>4600</v>
      </c>
      <c r="J27" s="359">
        <f t="shared" si="18"/>
        <v>4600</v>
      </c>
      <c r="K27" s="359">
        <f t="shared" si="18"/>
        <v>4600</v>
      </c>
      <c r="L27" s="359">
        <f t="shared" si="18"/>
        <v>4600</v>
      </c>
      <c r="M27" s="359">
        <f t="shared" si="18"/>
        <v>4600</v>
      </c>
      <c r="N27" s="359">
        <f t="shared" si="18"/>
        <v>4600</v>
      </c>
      <c r="O27" s="359">
        <f t="shared" si="18"/>
        <v>4600</v>
      </c>
      <c r="P27" s="359">
        <f t="shared" si="18"/>
        <v>4600</v>
      </c>
      <c r="Q27" s="360">
        <f t="shared" si="5"/>
        <v>55200</v>
      </c>
      <c r="R27" s="370" t="s">
        <v>663</v>
      </c>
      <c r="S27" s="362" t="s">
        <v>664</v>
      </c>
      <c r="T27" s="1049"/>
      <c r="U27" s="1049"/>
      <c r="W27" s="363">
        <f t="shared" si="16"/>
        <v>18400</v>
      </c>
      <c r="X27" s="364">
        <f t="shared" si="17"/>
        <v>27600</v>
      </c>
      <c r="Y27" s="365">
        <f t="shared" si="14"/>
        <v>9200</v>
      </c>
    </row>
    <row r="28" spans="1:25" ht="18" customHeight="1">
      <c r="A28" s="355"/>
      <c r="B28" s="356" t="s">
        <v>667</v>
      </c>
      <c r="C28" s="357">
        <v>350</v>
      </c>
      <c r="D28" s="358">
        <v>12</v>
      </c>
      <c r="E28" s="368">
        <f>$C$28</f>
        <v>350</v>
      </c>
      <c r="F28" s="368">
        <f t="shared" ref="F28:P28" si="19">$C$28</f>
        <v>350</v>
      </c>
      <c r="G28" s="359">
        <f t="shared" si="19"/>
        <v>350</v>
      </c>
      <c r="H28" s="359">
        <f t="shared" si="19"/>
        <v>350</v>
      </c>
      <c r="I28" s="359">
        <f t="shared" si="19"/>
        <v>350</v>
      </c>
      <c r="J28" s="359">
        <f t="shared" si="19"/>
        <v>350</v>
      </c>
      <c r="K28" s="359">
        <f t="shared" si="19"/>
        <v>350</v>
      </c>
      <c r="L28" s="359">
        <f t="shared" si="19"/>
        <v>350</v>
      </c>
      <c r="M28" s="359">
        <f t="shared" si="19"/>
        <v>350</v>
      </c>
      <c r="N28" s="359">
        <f t="shared" si="19"/>
        <v>350</v>
      </c>
      <c r="O28" s="359">
        <f t="shared" si="19"/>
        <v>350</v>
      </c>
      <c r="P28" s="359">
        <f t="shared" si="19"/>
        <v>350</v>
      </c>
      <c r="Q28" s="360">
        <f t="shared" si="5"/>
        <v>4200</v>
      </c>
      <c r="R28" s="370" t="s">
        <v>663</v>
      </c>
      <c r="S28" s="362" t="s">
        <v>664</v>
      </c>
      <c r="T28" s="1049"/>
      <c r="U28" s="1049"/>
      <c r="W28" s="363">
        <f t="shared" si="16"/>
        <v>1400</v>
      </c>
      <c r="X28" s="364">
        <f t="shared" si="17"/>
        <v>2100</v>
      </c>
      <c r="Y28" s="365">
        <f t="shared" si="14"/>
        <v>700</v>
      </c>
    </row>
    <row r="29" spans="1:25" ht="18" customHeight="1">
      <c r="A29" s="355"/>
      <c r="B29" s="356" t="s">
        <v>668</v>
      </c>
      <c r="C29" s="357">
        <v>400</v>
      </c>
      <c r="D29" s="358">
        <v>12</v>
      </c>
      <c r="E29" s="368">
        <f>$C$29</f>
        <v>400</v>
      </c>
      <c r="F29" s="368">
        <f t="shared" ref="F29:P29" si="20">$C$29</f>
        <v>400</v>
      </c>
      <c r="G29" s="359">
        <f t="shared" si="20"/>
        <v>400</v>
      </c>
      <c r="H29" s="359">
        <f t="shared" si="20"/>
        <v>400</v>
      </c>
      <c r="I29" s="359">
        <f t="shared" si="20"/>
        <v>400</v>
      </c>
      <c r="J29" s="359">
        <f t="shared" si="20"/>
        <v>400</v>
      </c>
      <c r="K29" s="359">
        <f t="shared" si="20"/>
        <v>400</v>
      </c>
      <c r="L29" s="359">
        <f t="shared" si="20"/>
        <v>400</v>
      </c>
      <c r="M29" s="359">
        <f t="shared" si="20"/>
        <v>400</v>
      </c>
      <c r="N29" s="359">
        <f t="shared" si="20"/>
        <v>400</v>
      </c>
      <c r="O29" s="359">
        <f t="shared" si="20"/>
        <v>400</v>
      </c>
      <c r="P29" s="359">
        <f t="shared" si="20"/>
        <v>400</v>
      </c>
      <c r="Q29" s="360">
        <f t="shared" si="5"/>
        <v>4800</v>
      </c>
      <c r="R29" s="370" t="s">
        <v>663</v>
      </c>
      <c r="S29" s="362" t="s">
        <v>664</v>
      </c>
      <c r="T29" s="1049"/>
      <c r="U29" s="1049"/>
      <c r="W29" s="363">
        <f t="shared" si="16"/>
        <v>1600</v>
      </c>
      <c r="X29" s="364">
        <f t="shared" si="17"/>
        <v>2400</v>
      </c>
      <c r="Y29" s="365">
        <f t="shared" si="14"/>
        <v>800</v>
      </c>
    </row>
    <row r="30" spans="1:25" ht="18" customHeight="1">
      <c r="A30" s="355"/>
      <c r="B30" s="356" t="s">
        <v>669</v>
      </c>
      <c r="C30" s="357">
        <v>200</v>
      </c>
      <c r="D30" s="358">
        <v>11</v>
      </c>
      <c r="E30" s="368"/>
      <c r="F30" s="368">
        <f>$C$30</f>
        <v>200</v>
      </c>
      <c r="G30" s="359">
        <f t="shared" ref="G30:P30" si="21">$C$30</f>
        <v>200</v>
      </c>
      <c r="H30" s="359">
        <f t="shared" si="21"/>
        <v>200</v>
      </c>
      <c r="I30" s="359">
        <f t="shared" si="21"/>
        <v>200</v>
      </c>
      <c r="J30" s="359">
        <f t="shared" si="21"/>
        <v>200</v>
      </c>
      <c r="K30" s="359">
        <f t="shared" si="21"/>
        <v>200</v>
      </c>
      <c r="L30" s="359">
        <f t="shared" si="21"/>
        <v>200</v>
      </c>
      <c r="M30" s="359">
        <f t="shared" si="21"/>
        <v>200</v>
      </c>
      <c r="N30" s="359">
        <f t="shared" si="21"/>
        <v>200</v>
      </c>
      <c r="O30" s="359">
        <f t="shared" si="21"/>
        <v>200</v>
      </c>
      <c r="P30" s="359">
        <f t="shared" si="21"/>
        <v>200</v>
      </c>
      <c r="Q30" s="360">
        <f t="shared" si="5"/>
        <v>2200</v>
      </c>
      <c r="R30" s="370" t="s">
        <v>663</v>
      </c>
      <c r="S30" s="362" t="s">
        <v>664</v>
      </c>
      <c r="T30" s="1049"/>
      <c r="U30" s="1049"/>
      <c r="W30" s="363">
        <f t="shared" si="16"/>
        <v>600</v>
      </c>
      <c r="X30" s="364">
        <f t="shared" si="17"/>
        <v>1200</v>
      </c>
      <c r="Y30" s="365">
        <f t="shared" si="14"/>
        <v>400</v>
      </c>
    </row>
    <row r="31" spans="1:25" ht="21" customHeight="1">
      <c r="A31" s="355"/>
      <c r="B31" s="356" t="s">
        <v>670</v>
      </c>
      <c r="C31" s="357">
        <v>300</v>
      </c>
      <c r="D31" s="358">
        <v>12</v>
      </c>
      <c r="E31" s="368">
        <f>$C$31</f>
        <v>300</v>
      </c>
      <c r="F31" s="368">
        <f t="shared" ref="F31:P31" si="22">$C$31</f>
        <v>300</v>
      </c>
      <c r="G31" s="359">
        <f t="shared" si="22"/>
        <v>300</v>
      </c>
      <c r="H31" s="359">
        <f t="shared" si="22"/>
        <v>300</v>
      </c>
      <c r="I31" s="359">
        <f t="shared" si="22"/>
        <v>300</v>
      </c>
      <c r="J31" s="359">
        <f t="shared" si="22"/>
        <v>300</v>
      </c>
      <c r="K31" s="359">
        <f t="shared" si="22"/>
        <v>300</v>
      </c>
      <c r="L31" s="359">
        <f t="shared" si="22"/>
        <v>300</v>
      </c>
      <c r="M31" s="359">
        <f t="shared" si="22"/>
        <v>300</v>
      </c>
      <c r="N31" s="359">
        <f t="shared" si="22"/>
        <v>300</v>
      </c>
      <c r="O31" s="359">
        <f t="shared" si="22"/>
        <v>300</v>
      </c>
      <c r="P31" s="359">
        <f t="shared" si="22"/>
        <v>300</v>
      </c>
      <c r="Q31" s="360">
        <f t="shared" si="5"/>
        <v>3600</v>
      </c>
      <c r="R31" s="370" t="s">
        <v>663</v>
      </c>
      <c r="S31" s="362" t="s">
        <v>671</v>
      </c>
      <c r="T31" s="1049"/>
      <c r="U31" s="1049"/>
      <c r="W31" s="363">
        <f t="shared" si="16"/>
        <v>1200</v>
      </c>
      <c r="X31" s="364">
        <f t="shared" si="17"/>
        <v>1800</v>
      </c>
      <c r="Y31" s="365">
        <f t="shared" si="14"/>
        <v>600</v>
      </c>
    </row>
    <row r="32" spans="1:25" ht="18" customHeight="1">
      <c r="A32" s="355"/>
      <c r="B32" s="356" t="s">
        <v>672</v>
      </c>
      <c r="C32" s="357">
        <v>300</v>
      </c>
      <c r="D32" s="358">
        <v>3</v>
      </c>
      <c r="E32" s="368"/>
      <c r="F32" s="359">
        <v>300</v>
      </c>
      <c r="G32" s="367"/>
      <c r="H32" s="371"/>
      <c r="I32" s="367"/>
      <c r="K32" s="359">
        <v>300</v>
      </c>
      <c r="M32" s="367"/>
      <c r="N32" s="367">
        <v>300</v>
      </c>
      <c r="O32" s="367"/>
      <c r="Q32" s="360">
        <f t="shared" si="5"/>
        <v>900</v>
      </c>
      <c r="R32" s="370" t="s">
        <v>673</v>
      </c>
      <c r="S32" s="362" t="s">
        <v>674</v>
      </c>
      <c r="T32" s="1049"/>
      <c r="U32" s="1049"/>
      <c r="W32" s="363">
        <f>SUM(E32:K32)</f>
        <v>600</v>
      </c>
      <c r="X32" s="364">
        <f t="shared" si="17"/>
        <v>600</v>
      </c>
      <c r="Y32" s="365">
        <f t="shared" si="14"/>
        <v>0</v>
      </c>
    </row>
    <row r="33" spans="1:25" ht="18" customHeight="1">
      <c r="A33" s="355"/>
      <c r="B33" s="356" t="s">
        <v>675</v>
      </c>
      <c r="C33" s="357">
        <v>300</v>
      </c>
      <c r="D33" s="358">
        <v>3</v>
      </c>
      <c r="E33" s="359"/>
      <c r="F33" s="367"/>
      <c r="G33" s="359">
        <f>$C$33</f>
        <v>300</v>
      </c>
      <c r="H33" s="371"/>
      <c r="I33" s="367"/>
      <c r="J33" s="367">
        <v>300</v>
      </c>
      <c r="K33" s="367"/>
      <c r="L33" s="367"/>
      <c r="M33" s="367"/>
      <c r="N33" s="367"/>
      <c r="O33" s="367"/>
      <c r="P33" s="359">
        <f>$C$33</f>
        <v>300</v>
      </c>
      <c r="Q33" s="360">
        <f t="shared" si="5"/>
        <v>900</v>
      </c>
      <c r="R33" s="370" t="s">
        <v>673</v>
      </c>
      <c r="S33" s="362" t="s">
        <v>674</v>
      </c>
      <c r="T33" s="1049"/>
      <c r="U33" s="1049"/>
      <c r="W33" s="363">
        <f>SUM(E33:G33)</f>
        <v>300</v>
      </c>
      <c r="X33" s="364">
        <f>SUM(I33:P33)</f>
        <v>600</v>
      </c>
      <c r="Y33" s="365">
        <f t="shared" si="14"/>
        <v>300</v>
      </c>
    </row>
    <row r="34" spans="1:25" ht="18" customHeight="1">
      <c r="A34" s="355"/>
      <c r="B34" s="356" t="s">
        <v>676</v>
      </c>
      <c r="C34" s="357">
        <v>300</v>
      </c>
      <c r="D34" s="358"/>
      <c r="E34" s="359"/>
      <c r="F34" s="367">
        <v>300</v>
      </c>
      <c r="G34" s="359"/>
      <c r="H34" s="371">
        <v>300</v>
      </c>
      <c r="I34" s="367"/>
      <c r="J34" s="367"/>
      <c r="K34" s="367">
        <v>300</v>
      </c>
      <c r="L34" s="367"/>
      <c r="M34" s="367"/>
      <c r="N34" s="367">
        <v>300</v>
      </c>
      <c r="O34" s="367"/>
      <c r="P34" s="359"/>
      <c r="Q34" s="360">
        <f t="shared" si="5"/>
        <v>1200</v>
      </c>
      <c r="R34" s="370"/>
      <c r="S34" s="362"/>
      <c r="T34" s="1049"/>
      <c r="U34" s="1049"/>
      <c r="W34" s="363"/>
      <c r="X34" s="364"/>
      <c r="Y34" s="365"/>
    </row>
    <row r="35" spans="1:25" ht="18" customHeight="1">
      <c r="A35" s="355"/>
      <c r="B35" s="356" t="s">
        <v>677</v>
      </c>
      <c r="C35" s="357"/>
      <c r="D35" s="358"/>
      <c r="E35" s="373">
        <f>15000*2.45</f>
        <v>36750</v>
      </c>
      <c r="F35" s="367"/>
      <c r="G35" s="359"/>
      <c r="H35" s="371"/>
      <c r="I35" s="367"/>
      <c r="J35" s="367"/>
      <c r="K35" s="367"/>
      <c r="L35" s="367"/>
      <c r="M35" s="367"/>
      <c r="N35" s="367"/>
      <c r="O35" s="367"/>
      <c r="P35" s="359"/>
      <c r="Q35" s="360">
        <f t="shared" si="5"/>
        <v>36750</v>
      </c>
      <c r="R35" s="370"/>
      <c r="S35" s="362"/>
      <c r="T35" s="1049"/>
      <c r="U35" s="1049"/>
      <c r="W35" s="363"/>
      <c r="X35" s="364"/>
      <c r="Y35" s="365"/>
    </row>
    <row r="36" spans="1:25" ht="75" customHeight="1">
      <c r="A36" s="355"/>
      <c r="B36" s="356" t="s">
        <v>678</v>
      </c>
      <c r="C36" s="357">
        <f>15*4+20*50+15*200+2*800+2*1500+6*1500+6*400+300+800+800</f>
        <v>21960</v>
      </c>
      <c r="D36" s="358"/>
      <c r="E36" s="373">
        <f>C36</f>
        <v>21960</v>
      </c>
      <c r="F36" s="367"/>
      <c r="G36" s="359"/>
      <c r="H36" s="371"/>
      <c r="I36" s="367"/>
      <c r="J36" s="367"/>
      <c r="K36" s="367"/>
      <c r="L36" s="367"/>
      <c r="M36" s="367"/>
      <c r="N36" s="367"/>
      <c r="O36" s="367"/>
      <c r="P36" s="359"/>
      <c r="Q36" s="360">
        <f t="shared" si="5"/>
        <v>21960</v>
      </c>
      <c r="R36" s="370"/>
      <c r="S36" s="362"/>
      <c r="T36" s="1049"/>
      <c r="U36" s="1049"/>
      <c r="W36" s="363"/>
      <c r="X36" s="364"/>
      <c r="Y36" s="365"/>
    </row>
    <row r="37" spans="1:25" ht="31.5" customHeight="1">
      <c r="A37" s="355"/>
      <c r="B37" s="356" t="s">
        <v>679</v>
      </c>
      <c r="C37" s="357">
        <f>175*12</f>
        <v>2100</v>
      </c>
      <c r="D37" s="358">
        <v>12</v>
      </c>
      <c r="E37" s="357">
        <f>C37*2</f>
        <v>4200</v>
      </c>
      <c r="F37" s="367"/>
      <c r="G37" s="359"/>
      <c r="H37" s="371"/>
      <c r="I37" s="367"/>
      <c r="J37" s="367"/>
      <c r="K37" s="367"/>
      <c r="L37" s="367"/>
      <c r="M37" s="367"/>
      <c r="N37" s="367"/>
      <c r="O37" s="367"/>
      <c r="P37" s="359"/>
      <c r="Q37" s="360">
        <f t="shared" si="5"/>
        <v>4200</v>
      </c>
      <c r="R37" s="370"/>
      <c r="S37" s="362"/>
      <c r="T37" s="1049"/>
      <c r="U37" s="1049"/>
      <c r="W37" s="363"/>
      <c r="X37" s="364"/>
      <c r="Y37" s="365"/>
    </row>
    <row r="38" spans="1:25" ht="18" customHeight="1">
      <c r="A38" s="355"/>
      <c r="B38" s="374" t="s">
        <v>680</v>
      </c>
      <c r="C38" s="357">
        <v>1500</v>
      </c>
      <c r="D38" s="358">
        <v>1</v>
      </c>
      <c r="E38" s="375">
        <v>1500</v>
      </c>
      <c r="F38" s="367"/>
      <c r="G38" s="367"/>
      <c r="H38" s="367"/>
      <c r="I38" s="367"/>
      <c r="J38" s="367"/>
      <c r="K38" s="367"/>
      <c r="L38" s="367"/>
      <c r="M38" s="367"/>
      <c r="N38" s="367"/>
      <c r="O38" s="367"/>
      <c r="P38" s="367"/>
      <c r="Q38" s="360">
        <f t="shared" si="5"/>
        <v>1500</v>
      </c>
      <c r="R38" s="370" t="s">
        <v>663</v>
      </c>
      <c r="S38" s="362" t="s">
        <v>664</v>
      </c>
      <c r="T38" s="1049"/>
      <c r="U38" s="1049"/>
      <c r="W38" s="363">
        <f>SUM(E38:H38)</f>
        <v>1500</v>
      </c>
      <c r="X38" s="364">
        <f>SUM(I38:N38)</f>
        <v>0</v>
      </c>
      <c r="Y38" s="365">
        <f>SUM(O38:P38)</f>
        <v>0</v>
      </c>
    </row>
    <row r="39" spans="1:25" ht="18" customHeight="1">
      <c r="A39" s="355"/>
      <c r="B39" s="374"/>
      <c r="C39" s="357"/>
      <c r="D39" s="358"/>
      <c r="E39" s="367"/>
      <c r="F39" s="367"/>
      <c r="G39" s="367"/>
      <c r="H39" s="367"/>
      <c r="I39" s="367"/>
      <c r="J39" s="367"/>
      <c r="K39" s="367"/>
      <c r="L39" s="367"/>
      <c r="M39" s="367"/>
      <c r="N39" s="367"/>
      <c r="O39" s="367"/>
      <c r="P39" s="367"/>
      <c r="Q39" s="360">
        <f t="shared" si="5"/>
        <v>0</v>
      </c>
      <c r="R39" s="370"/>
      <c r="S39" s="362"/>
      <c r="T39" s="1049"/>
      <c r="U39" s="1049"/>
      <c r="W39" s="363"/>
      <c r="X39" s="364"/>
      <c r="Y39" s="365"/>
    </row>
    <row r="40" spans="1:25" ht="22.5" customHeight="1">
      <c r="A40" s="355"/>
      <c r="B40" s="376" t="s">
        <v>218</v>
      </c>
      <c r="C40" s="377"/>
      <c r="D40" s="377"/>
      <c r="E40" s="378">
        <f>SUM(E12:E39)</f>
        <v>92270</v>
      </c>
      <c r="F40" s="378">
        <f t="shared" ref="F40:P40" si="23">SUM(F12:F39)</f>
        <v>29695</v>
      </c>
      <c r="G40" s="378">
        <f t="shared" si="23"/>
        <v>28360</v>
      </c>
      <c r="H40" s="378">
        <f t="shared" si="23"/>
        <v>29790</v>
      </c>
      <c r="I40" s="378">
        <f t="shared" si="23"/>
        <v>28995</v>
      </c>
      <c r="J40" s="378">
        <f t="shared" si="23"/>
        <v>28650</v>
      </c>
      <c r="K40" s="378">
        <f t="shared" si="23"/>
        <v>30090</v>
      </c>
      <c r="L40" s="378">
        <f t="shared" si="23"/>
        <v>29490</v>
      </c>
      <c r="M40" s="378">
        <f t="shared" si="23"/>
        <v>29490</v>
      </c>
      <c r="N40" s="378">
        <f t="shared" si="23"/>
        <v>28660</v>
      </c>
      <c r="O40" s="378">
        <f t="shared" si="23"/>
        <v>28450</v>
      </c>
      <c r="P40" s="378">
        <f t="shared" si="23"/>
        <v>28360</v>
      </c>
      <c r="Q40" s="378">
        <f>SUM(Q12:Q39)</f>
        <v>412300</v>
      </c>
      <c r="R40" s="379"/>
      <c r="S40" s="380"/>
      <c r="T40" s="1049"/>
      <c r="U40" s="1049"/>
      <c r="W40" s="363">
        <f>SUM(E40:H40)</f>
        <v>180115</v>
      </c>
      <c r="X40" s="364">
        <f>SUM(I40:N40)</f>
        <v>175375</v>
      </c>
      <c r="Y40" s="365">
        <f>SUM(O40:P40)</f>
        <v>56810</v>
      </c>
    </row>
    <row r="41" spans="1:25" ht="25.5" customHeight="1">
      <c r="A41" s="381">
        <v>2</v>
      </c>
      <c r="B41" s="349" t="s">
        <v>622</v>
      </c>
      <c r="C41" s="382"/>
      <c r="D41" s="382"/>
      <c r="E41" s="382"/>
      <c r="F41" s="382"/>
      <c r="G41" s="382"/>
      <c r="H41" s="382"/>
      <c r="I41" s="382"/>
      <c r="J41" s="382"/>
      <c r="K41" s="382"/>
      <c r="L41" s="382"/>
      <c r="M41" s="382"/>
      <c r="N41" s="382"/>
      <c r="O41" s="382"/>
      <c r="P41" s="382"/>
      <c r="Q41" s="383"/>
      <c r="R41" s="384"/>
      <c r="S41" s="380"/>
      <c r="T41" s="1049"/>
      <c r="U41" s="1049"/>
      <c r="W41" s="363">
        <f>SUM(E41:H41)</f>
        <v>0</v>
      </c>
      <c r="X41" s="364">
        <f>SUM(I41:N41)</f>
        <v>0</v>
      </c>
      <c r="Y41" s="365">
        <f>SUM(O41:P41)</f>
        <v>0</v>
      </c>
    </row>
    <row r="42" spans="1:25" ht="45" customHeight="1">
      <c r="A42" s="355"/>
      <c r="B42" s="385" t="s">
        <v>681</v>
      </c>
      <c r="C42" s="357">
        <v>500</v>
      </c>
      <c r="D42" s="358">
        <v>6</v>
      </c>
      <c r="E42" s="359"/>
      <c r="F42" s="368"/>
      <c r="G42" s="366">
        <v>500</v>
      </c>
      <c r="H42" s="367"/>
      <c r="I42" s="366">
        <v>500</v>
      </c>
      <c r="J42" s="366">
        <v>500</v>
      </c>
      <c r="K42" s="367"/>
      <c r="L42" s="366">
        <v>500</v>
      </c>
      <c r="M42" s="386"/>
      <c r="N42" s="366">
        <v>500</v>
      </c>
      <c r="O42" s="367"/>
      <c r="P42" s="367">
        <v>500</v>
      </c>
      <c r="Q42" s="360">
        <f>SUM(E42:P42)</f>
        <v>3000</v>
      </c>
      <c r="R42" s="370" t="s">
        <v>660</v>
      </c>
      <c r="S42" s="362" t="s">
        <v>682</v>
      </c>
      <c r="T42" s="1049"/>
      <c r="U42" s="1049"/>
      <c r="W42" s="363">
        <f>SUM(E42:H42)</f>
        <v>500</v>
      </c>
      <c r="X42" s="364">
        <f>SUM(H42:N42)</f>
        <v>2000</v>
      </c>
      <c r="Y42" s="365">
        <f>SUM(O42:P42)</f>
        <v>500</v>
      </c>
    </row>
    <row r="43" spans="1:25" ht="71.25" customHeight="1">
      <c r="A43" s="355"/>
      <c r="B43" s="385" t="s">
        <v>683</v>
      </c>
      <c r="C43" s="357">
        <v>350</v>
      </c>
      <c r="D43" s="358">
        <v>6</v>
      </c>
      <c r="E43" s="367"/>
      <c r="F43" s="357">
        <v>350</v>
      </c>
      <c r="G43" s="367"/>
      <c r="H43" s="357">
        <v>350</v>
      </c>
      <c r="I43" s="357">
        <v>350</v>
      </c>
      <c r="J43" s="367"/>
      <c r="K43" s="357">
        <v>350</v>
      </c>
      <c r="L43" s="367"/>
      <c r="M43" s="357">
        <v>350</v>
      </c>
      <c r="N43" s="367"/>
      <c r="O43" s="357">
        <v>350</v>
      </c>
      <c r="P43" s="367"/>
      <c r="Q43" s="360">
        <f>SUM(E43:P43)</f>
        <v>2100</v>
      </c>
      <c r="R43" s="370" t="s">
        <v>660</v>
      </c>
      <c r="S43" s="362" t="s">
        <v>682</v>
      </c>
      <c r="T43" s="1049"/>
      <c r="U43" s="1049"/>
      <c r="W43" s="363">
        <f>SUM(E43:H43)</f>
        <v>700</v>
      </c>
      <c r="X43" s="364">
        <f>SUM(I43:N43)</f>
        <v>1050</v>
      </c>
      <c r="Y43" s="365">
        <f>SUM(O43:P43)</f>
        <v>350</v>
      </c>
    </row>
    <row r="44" spans="1:25" ht="28.5" customHeight="1">
      <c r="A44" s="355"/>
      <c r="B44" s="385" t="s">
        <v>684</v>
      </c>
      <c r="C44" s="357">
        <v>2000</v>
      </c>
      <c r="D44" s="358">
        <v>3</v>
      </c>
      <c r="E44" s="367"/>
      <c r="F44" s="357"/>
      <c r="G44" s="357">
        <f>535+300+15*15+8*50+8*15*2+300</f>
        <v>2000</v>
      </c>
      <c r="H44" s="357"/>
      <c r="I44" s="357"/>
      <c r="J44" s="367"/>
      <c r="K44" s="357">
        <f>535+300+15*15+8*50+8*15*2+300</f>
        <v>2000</v>
      </c>
      <c r="L44" s="367"/>
      <c r="M44" s="357"/>
      <c r="N44" s="357">
        <f>535+300+15*15+8*50+8*15*2+300</f>
        <v>2000</v>
      </c>
      <c r="O44" s="357"/>
      <c r="P44" s="367"/>
      <c r="Q44" s="360"/>
      <c r="R44" s="370"/>
      <c r="S44" s="362"/>
      <c r="T44" s="1049"/>
      <c r="U44" s="1049"/>
      <c r="W44" s="363"/>
      <c r="X44" s="364"/>
      <c r="Y44" s="365"/>
    </row>
    <row r="45" spans="1:25" ht="33" customHeight="1">
      <c r="A45" s="355"/>
      <c r="B45" s="374" t="s">
        <v>685</v>
      </c>
      <c r="C45" s="357">
        <v>1200</v>
      </c>
      <c r="D45" s="358">
        <v>5</v>
      </c>
      <c r="E45" s="367"/>
      <c r="F45" s="366"/>
      <c r="G45" s="367">
        <v>1200</v>
      </c>
      <c r="H45" s="367"/>
      <c r="I45" s="367">
        <v>1100</v>
      </c>
      <c r="J45" s="367">
        <v>1200</v>
      </c>
      <c r="K45" s="367"/>
      <c r="M45" s="367">
        <v>1100</v>
      </c>
      <c r="N45" s="367">
        <v>1100</v>
      </c>
      <c r="O45" s="367"/>
      <c r="P45" s="367"/>
      <c r="Q45" s="360">
        <f>SUM(E45:P45)</f>
        <v>5700</v>
      </c>
      <c r="R45" s="370" t="s">
        <v>660</v>
      </c>
      <c r="S45" s="362" t="s">
        <v>682</v>
      </c>
      <c r="T45" s="1049"/>
      <c r="U45" s="1049"/>
      <c r="W45" s="363">
        <f>SUM(E45:H45)</f>
        <v>1200</v>
      </c>
      <c r="X45" s="364">
        <f>SUM(I45:N45)</f>
        <v>4500</v>
      </c>
      <c r="Y45" s="365">
        <f>SUM(O45:P45)</f>
        <v>0</v>
      </c>
    </row>
    <row r="46" spans="1:25" ht="37.5" customHeight="1">
      <c r="A46" s="355"/>
      <c r="B46" s="356" t="s">
        <v>686</v>
      </c>
      <c r="C46" s="357">
        <v>390</v>
      </c>
      <c r="D46" s="358">
        <v>6</v>
      </c>
      <c r="E46" s="367">
        <f>350+40</f>
        <v>390</v>
      </c>
      <c r="F46" s="367"/>
      <c r="G46" s="367"/>
      <c r="H46" s="367">
        <f>350+40</f>
        <v>390</v>
      </c>
      <c r="I46" s="367">
        <f>350+40</f>
        <v>390</v>
      </c>
      <c r="J46" s="367">
        <f>350+40</f>
        <v>390</v>
      </c>
      <c r="L46" s="367"/>
      <c r="M46" s="367"/>
      <c r="N46" s="367">
        <f>350+40</f>
        <v>390</v>
      </c>
      <c r="O46" s="367">
        <f>350+40</f>
        <v>390</v>
      </c>
      <c r="P46" s="367"/>
      <c r="Q46" s="360">
        <f>SUM(E46:P46)</f>
        <v>2340</v>
      </c>
      <c r="R46" s="370" t="s">
        <v>660</v>
      </c>
      <c r="S46" s="362" t="s">
        <v>682</v>
      </c>
      <c r="T46" s="1049"/>
      <c r="U46" s="1049"/>
      <c r="W46" s="363">
        <f>SUM(E46:H46)</f>
        <v>780</v>
      </c>
      <c r="X46" s="364">
        <f>SUM(I46:N46)</f>
        <v>1170</v>
      </c>
      <c r="Y46" s="365">
        <f>SUM(O46:P46)</f>
        <v>390</v>
      </c>
    </row>
    <row r="47" spans="1:25" ht="50.25" customHeight="1">
      <c r="A47" s="355"/>
      <c r="B47" s="356" t="s">
        <v>687</v>
      </c>
      <c r="C47" s="357">
        <v>2000</v>
      </c>
      <c r="D47" s="358">
        <v>1</v>
      </c>
      <c r="E47" s="367"/>
      <c r="F47" s="366">
        <v>2000</v>
      </c>
      <c r="G47" s="366"/>
      <c r="H47" s="366"/>
      <c r="I47" s="366"/>
      <c r="J47" s="366"/>
      <c r="K47" s="367"/>
      <c r="L47" s="371"/>
      <c r="M47" s="371"/>
      <c r="O47" s="367"/>
      <c r="P47" s="367"/>
      <c r="Q47" s="360">
        <f>SUM(E47:P47)</f>
        <v>2000</v>
      </c>
      <c r="R47" s="370" t="s">
        <v>660</v>
      </c>
      <c r="S47" s="362" t="s">
        <v>688</v>
      </c>
      <c r="T47" s="1049"/>
      <c r="U47" s="1049"/>
      <c r="W47" s="363">
        <f>SUM(E47:H47)</f>
        <v>2000</v>
      </c>
      <c r="X47" s="364">
        <f>SUM(I47:O47)</f>
        <v>0</v>
      </c>
      <c r="Y47" s="365">
        <f>SUM(O47:P47)</f>
        <v>0</v>
      </c>
    </row>
    <row r="48" spans="1:25" ht="38.25" customHeight="1">
      <c r="A48" s="355"/>
      <c r="B48" s="356" t="s">
        <v>689</v>
      </c>
      <c r="C48" s="357">
        <v>1500</v>
      </c>
      <c r="D48" s="358">
        <v>1</v>
      </c>
      <c r="E48" s="375"/>
      <c r="F48" s="387"/>
      <c r="G48" s="387"/>
      <c r="H48" s="387"/>
      <c r="I48" s="387">
        <f>200+20*25+200+100+250+250</f>
        <v>1500</v>
      </c>
      <c r="J48" s="387"/>
      <c r="K48" s="375"/>
      <c r="L48" s="387"/>
      <c r="M48" s="371"/>
      <c r="N48" s="387"/>
      <c r="O48" s="387"/>
      <c r="P48" s="375"/>
      <c r="Q48" s="360">
        <f>SUM(E48:P48)</f>
        <v>1500</v>
      </c>
      <c r="R48" s="370" t="s">
        <v>660</v>
      </c>
      <c r="S48" s="362" t="s">
        <v>682</v>
      </c>
      <c r="T48" s="1049"/>
      <c r="U48" s="1049"/>
      <c r="W48" s="363">
        <f>SUM(E48:H48)</f>
        <v>0</v>
      </c>
      <c r="X48" s="364">
        <f>SUM(I48:N48)</f>
        <v>1500</v>
      </c>
      <c r="Y48" s="365">
        <f>SUM(O48:P48)</f>
        <v>0</v>
      </c>
    </row>
    <row r="49" spans="1:25" ht="46.5" customHeight="1">
      <c r="A49" s="355"/>
      <c r="B49" s="356" t="s">
        <v>690</v>
      </c>
      <c r="C49" s="357">
        <v>1900</v>
      </c>
      <c r="D49" s="358">
        <v>1</v>
      </c>
      <c r="E49" s="375"/>
      <c r="F49" s="387"/>
      <c r="G49" s="387"/>
      <c r="H49" s="371"/>
      <c r="I49" s="387"/>
      <c r="J49" s="387"/>
      <c r="K49" s="375"/>
      <c r="L49" s="387"/>
      <c r="M49" s="387"/>
      <c r="N49" s="387"/>
      <c r="O49" s="387"/>
      <c r="P49" s="375">
        <v>1900</v>
      </c>
      <c r="Q49" s="360">
        <f>SUM(E49:P49)</f>
        <v>1900</v>
      </c>
      <c r="R49" s="370" t="s">
        <v>660</v>
      </c>
      <c r="S49" s="362" t="s">
        <v>682</v>
      </c>
      <c r="T49" s="1049"/>
      <c r="U49" s="1049"/>
      <c r="W49" s="363">
        <f>SUM(E49:P49)</f>
        <v>1900</v>
      </c>
      <c r="X49" s="364">
        <f>SUM(I49:N49)</f>
        <v>0</v>
      </c>
      <c r="Y49" s="365">
        <f>SUM(O49:P49)</f>
        <v>1900</v>
      </c>
    </row>
    <row r="50" spans="1:25" ht="28.5" customHeight="1">
      <c r="A50" s="355"/>
      <c r="B50" s="356" t="s">
        <v>691</v>
      </c>
      <c r="C50" s="357">
        <v>1000</v>
      </c>
      <c r="D50" s="358">
        <v>4</v>
      </c>
      <c r="E50" s="375"/>
      <c r="F50" s="387">
        <v>1000</v>
      </c>
      <c r="G50" s="387"/>
      <c r="H50" s="387">
        <v>1000</v>
      </c>
      <c r="I50" s="387"/>
      <c r="J50" s="387"/>
      <c r="K50" s="375"/>
      <c r="L50" s="387">
        <v>1000</v>
      </c>
      <c r="M50" s="387"/>
      <c r="N50" s="387"/>
      <c r="O50" s="387">
        <v>1000</v>
      </c>
      <c r="P50" s="375"/>
      <c r="Q50" s="360"/>
      <c r="R50" s="370"/>
      <c r="S50" s="362"/>
      <c r="T50" s="1049"/>
      <c r="U50" s="1049"/>
      <c r="W50" s="363"/>
      <c r="X50" s="364"/>
      <c r="Y50" s="365"/>
    </row>
    <row r="51" spans="1:25" ht="28.5" customHeight="1">
      <c r="A51" s="355"/>
      <c r="B51" s="356" t="s">
        <v>692</v>
      </c>
      <c r="C51" s="357">
        <v>1400</v>
      </c>
      <c r="D51" s="358">
        <v>1</v>
      </c>
      <c r="E51" s="375"/>
      <c r="F51" s="387"/>
      <c r="G51" s="387">
        <v>1400</v>
      </c>
      <c r="H51" s="371"/>
      <c r="I51" s="387"/>
      <c r="J51" s="387"/>
      <c r="K51" s="375"/>
      <c r="L51" s="387"/>
      <c r="M51" s="387"/>
      <c r="N51" s="387"/>
      <c r="O51" s="387"/>
      <c r="P51" s="375"/>
      <c r="Q51" s="360">
        <f>SUM(E51:P51)</f>
        <v>1400</v>
      </c>
      <c r="R51" s="388" t="s">
        <v>660</v>
      </c>
      <c r="S51" s="389" t="s">
        <v>682</v>
      </c>
      <c r="T51" s="1049"/>
      <c r="U51" s="1049"/>
      <c r="W51" s="363"/>
      <c r="X51" s="364"/>
      <c r="Y51" s="365"/>
    </row>
    <row r="52" spans="1:25" ht="57.75" customHeight="1">
      <c r="A52" s="390"/>
      <c r="B52" s="391" t="s">
        <v>693</v>
      </c>
      <c r="C52" s="392">
        <v>6000</v>
      </c>
      <c r="D52" s="393">
        <v>4</v>
      </c>
      <c r="E52" s="394"/>
      <c r="F52" s="395"/>
      <c r="G52" s="395"/>
      <c r="H52" s="395"/>
      <c r="I52" s="395"/>
      <c r="J52" s="395">
        <v>6000</v>
      </c>
      <c r="K52" s="394">
        <v>6000</v>
      </c>
      <c r="L52" s="395">
        <v>6000</v>
      </c>
      <c r="M52" s="395">
        <v>6000</v>
      </c>
      <c r="N52" s="395"/>
      <c r="O52" s="395"/>
      <c r="P52" s="394"/>
      <c r="Q52" s="396">
        <f>SUM(E52:P52)</f>
        <v>24000</v>
      </c>
      <c r="R52" s="397" t="s">
        <v>660</v>
      </c>
      <c r="S52" s="398" t="s">
        <v>682</v>
      </c>
      <c r="T52" s="1049"/>
      <c r="U52" s="1049"/>
      <c r="W52" s="363">
        <f>SUM(E52:H52)</f>
        <v>0</v>
      </c>
      <c r="X52" s="364">
        <f>SUM(I52:N52)</f>
        <v>24000</v>
      </c>
      <c r="Y52" s="365">
        <f>SUM(O52:P52)</f>
        <v>0</v>
      </c>
    </row>
    <row r="53" spans="1:25" ht="19.5" customHeight="1">
      <c r="A53" s="399"/>
      <c r="B53" s="400" t="s">
        <v>218</v>
      </c>
      <c r="C53" s="401"/>
      <c r="D53" s="402"/>
      <c r="E53" s="403">
        <f>SUM(E42:E52)</f>
        <v>390</v>
      </c>
      <c r="F53" s="403">
        <f t="shared" ref="F53:O53" si="24">SUM(F42:F52)</f>
        <v>3350</v>
      </c>
      <c r="G53" s="403">
        <f t="shared" si="24"/>
        <v>5100</v>
      </c>
      <c r="H53" s="403">
        <f t="shared" si="24"/>
        <v>1740</v>
      </c>
      <c r="I53" s="403">
        <f t="shared" si="24"/>
        <v>3840</v>
      </c>
      <c r="J53" s="403">
        <f t="shared" si="24"/>
        <v>8090</v>
      </c>
      <c r="K53" s="403">
        <f t="shared" si="24"/>
        <v>8350</v>
      </c>
      <c r="L53" s="403">
        <f t="shared" si="24"/>
        <v>7500</v>
      </c>
      <c r="M53" s="403">
        <f t="shared" si="24"/>
        <v>7450</v>
      </c>
      <c r="N53" s="403">
        <f t="shared" si="24"/>
        <v>3990</v>
      </c>
      <c r="O53" s="403">
        <f t="shared" si="24"/>
        <v>1740</v>
      </c>
      <c r="P53" s="403">
        <f>SUM(P42:P52)</f>
        <v>2400</v>
      </c>
      <c r="Q53" s="403">
        <f>SUM(Q42:Q52)</f>
        <v>43940</v>
      </c>
      <c r="R53" s="404"/>
      <c r="S53" s="405"/>
      <c r="T53" s="406"/>
      <c r="U53" s="1049"/>
      <c r="W53" s="363">
        <f>SUM(E53:H53)</f>
        <v>10580</v>
      </c>
      <c r="X53" s="364">
        <f>SUM(I53:N53)</f>
        <v>39220</v>
      </c>
      <c r="Y53" s="365">
        <f>SUM(O53:P53)</f>
        <v>4140</v>
      </c>
    </row>
    <row r="54" spans="1:25" ht="23.25" customHeight="1">
      <c r="A54" s="407"/>
      <c r="B54" s="408" t="s">
        <v>694</v>
      </c>
      <c r="C54" s="409"/>
      <c r="D54" s="410"/>
      <c r="E54" s="409">
        <f>E53+E40</f>
        <v>92660</v>
      </c>
      <c r="F54" s="409">
        <f t="shared" ref="F54:P54" si="25">F53+F40</f>
        <v>33045</v>
      </c>
      <c r="G54" s="409">
        <f t="shared" si="25"/>
        <v>33460</v>
      </c>
      <c r="H54" s="409">
        <f t="shared" si="25"/>
        <v>31530</v>
      </c>
      <c r="I54" s="409">
        <f t="shared" si="25"/>
        <v>32835</v>
      </c>
      <c r="J54" s="409">
        <f t="shared" si="25"/>
        <v>36740</v>
      </c>
      <c r="K54" s="409">
        <f t="shared" si="25"/>
        <v>38440</v>
      </c>
      <c r="L54" s="409">
        <f t="shared" si="25"/>
        <v>36990</v>
      </c>
      <c r="M54" s="409">
        <f t="shared" si="25"/>
        <v>36940</v>
      </c>
      <c r="N54" s="409">
        <f t="shared" si="25"/>
        <v>32650</v>
      </c>
      <c r="O54" s="409">
        <f t="shared" si="25"/>
        <v>30190</v>
      </c>
      <c r="P54" s="409">
        <f t="shared" si="25"/>
        <v>30760</v>
      </c>
      <c r="Q54" s="411">
        <f>Q53+Q40</f>
        <v>456240</v>
      </c>
      <c r="R54" s="412"/>
      <c r="S54" s="405"/>
      <c r="T54" s="413"/>
      <c r="U54" s="1049"/>
      <c r="W54" s="363">
        <f>SUM(E54:H54)</f>
        <v>190695</v>
      </c>
      <c r="X54" s="364">
        <f>SUM(I54:N54)</f>
        <v>214595</v>
      </c>
      <c r="Y54" s="365">
        <f>SUM(O54:P54)</f>
        <v>60950</v>
      </c>
    </row>
    <row r="55" spans="1:25">
      <c r="C55" s="414"/>
      <c r="D55" s="414"/>
      <c r="E55" s="414"/>
      <c r="F55" s="414"/>
      <c r="G55" s="414"/>
      <c r="H55" s="414"/>
      <c r="I55" s="414"/>
      <c r="J55" s="414"/>
      <c r="K55" s="415"/>
      <c r="L55" s="414"/>
      <c r="M55" s="414"/>
      <c r="N55" s="414"/>
      <c r="O55" s="414"/>
      <c r="P55" s="415"/>
      <c r="Q55" s="414"/>
      <c r="R55" s="416"/>
      <c r="S55" s="417"/>
    </row>
    <row r="56" spans="1:25">
      <c r="E56" s="418"/>
      <c r="F56" s="418"/>
      <c r="G56" s="418"/>
      <c r="H56" s="418"/>
      <c r="I56" s="418"/>
      <c r="J56" s="418"/>
      <c r="K56" s="419"/>
      <c r="L56" s="418"/>
      <c r="M56" s="418"/>
      <c r="N56" s="418"/>
      <c r="O56" s="418"/>
      <c r="P56" s="419"/>
      <c r="Q56" s="418"/>
    </row>
    <row r="57" spans="1:25">
      <c r="B57" s="333" t="s">
        <v>695</v>
      </c>
      <c r="E57" s="418"/>
      <c r="F57" s="418"/>
      <c r="G57" s="418"/>
      <c r="H57" s="418"/>
      <c r="I57" s="418"/>
      <c r="J57" s="418"/>
      <c r="K57" s="419"/>
      <c r="L57" s="418"/>
      <c r="M57" s="418"/>
      <c r="N57" s="418"/>
      <c r="O57" s="418"/>
      <c r="P57" s="419"/>
      <c r="Q57" s="418"/>
    </row>
    <row r="58" spans="1:25" ht="21">
      <c r="A58" s="420" t="s">
        <v>696</v>
      </c>
      <c r="B58" s="333" t="s">
        <v>697</v>
      </c>
      <c r="E58" s="418"/>
      <c r="F58" s="418"/>
      <c r="G58" s="418"/>
      <c r="H58" s="421">
        <v>2019</v>
      </c>
      <c r="I58" s="422">
        <f>Q54-E35-E36-26000</f>
        <v>371530</v>
      </c>
      <c r="J58" s="418"/>
      <c r="K58" s="419"/>
      <c r="L58" s="418"/>
      <c r="M58" s="418"/>
      <c r="N58" s="423"/>
      <c r="O58" s="418"/>
      <c r="P58" s="419"/>
      <c r="Q58" s="418"/>
    </row>
    <row r="59" spans="1:25" ht="21">
      <c r="A59" s="420" t="s">
        <v>698</v>
      </c>
      <c r="B59" s="333" t="s">
        <v>699</v>
      </c>
      <c r="H59" s="421">
        <v>2020</v>
      </c>
      <c r="I59" s="424">
        <f>Q54+19800</f>
        <v>476040</v>
      </c>
    </row>
    <row r="60" spans="1:25" ht="17.25" customHeight="1">
      <c r="H60" s="421">
        <v>2021</v>
      </c>
      <c r="I60" s="424">
        <f>Q54-E35-E36+19800+20800</f>
        <v>438130</v>
      </c>
    </row>
    <row r="61" spans="1:25" ht="21.75" customHeight="1">
      <c r="B61" s="425"/>
      <c r="H61" s="421">
        <v>2022</v>
      </c>
      <c r="I61" s="424">
        <f>I60+I60*5%</f>
        <v>460036.5</v>
      </c>
    </row>
    <row r="62" spans="1:25" ht="16">
      <c r="H62" s="426" t="s">
        <v>218</v>
      </c>
      <c r="I62" s="427">
        <f>SUM(I58:I61)</f>
        <v>1745736.5</v>
      </c>
    </row>
  </sheetData>
  <autoFilter ref="A11:U54" xr:uid="{00000000-0009-0000-0000-000018000000}"/>
  <mergeCells count="16">
    <mergeCell ref="C3:R3"/>
    <mergeCell ref="C4:R4"/>
    <mergeCell ref="C5:R5"/>
    <mergeCell ref="C7:Q7"/>
    <mergeCell ref="A9:A10"/>
    <mergeCell ref="B9:B10"/>
    <mergeCell ref="C9:C10"/>
    <mergeCell ref="D9:D10"/>
    <mergeCell ref="E9:P9"/>
    <mergeCell ref="Q9:Q10"/>
    <mergeCell ref="R9:R10"/>
    <mergeCell ref="S9:S10"/>
    <mergeCell ref="T9:T10"/>
    <mergeCell ref="U9:U10"/>
    <mergeCell ref="T12:T52"/>
    <mergeCell ref="U12:U54"/>
  </mergeCells>
  <printOptions horizontalCentered="1" verticalCentered="1"/>
  <pageMargins left="0" right="0" top="0" bottom="0" header="0" footer="0"/>
  <pageSetup scale="57"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9"/>
  <sheetViews>
    <sheetView workbookViewId="0">
      <selection activeCell="L29" sqref="L29"/>
    </sheetView>
  </sheetViews>
  <sheetFormatPr baseColWidth="10" defaultColWidth="8.83203125" defaultRowHeight="15"/>
  <cols>
    <col min="1" max="1" width="31.5" style="52" customWidth="1"/>
    <col min="2" max="16384" width="8.83203125" style="52"/>
  </cols>
  <sheetData>
    <row r="1" spans="1:6">
      <c r="A1" s="428" t="s">
        <v>0</v>
      </c>
    </row>
    <row r="3" spans="1:6">
      <c r="A3" s="429" t="s">
        <v>700</v>
      </c>
    </row>
    <row r="4" spans="1:6">
      <c r="A4" s="38"/>
      <c r="B4" s="42" t="s">
        <v>2</v>
      </c>
      <c r="C4" s="42" t="s">
        <v>3</v>
      </c>
      <c r="D4" s="42" t="s">
        <v>4</v>
      </c>
    </row>
    <row r="5" spans="1:6">
      <c r="A5" s="430" t="s">
        <v>66</v>
      </c>
      <c r="B5" s="431">
        <v>945</v>
      </c>
      <c r="C5" s="431">
        <v>1</v>
      </c>
      <c r="D5" s="41">
        <f>B5*C5*12</f>
        <v>11340</v>
      </c>
      <c r="E5" s="58"/>
      <c r="F5" s="58"/>
    </row>
    <row r="6" spans="1:6">
      <c r="A6" s="430" t="s">
        <v>701</v>
      </c>
      <c r="B6" s="431">
        <v>500</v>
      </c>
      <c r="C6" s="431">
        <v>2</v>
      </c>
      <c r="D6" s="41">
        <f t="shared" ref="D6:D14" si="0">B6*C6*12</f>
        <v>12000</v>
      </c>
      <c r="E6" s="58"/>
      <c r="F6" s="58"/>
    </row>
    <row r="7" spans="1:6">
      <c r="A7" s="430" t="s">
        <v>702</v>
      </c>
      <c r="B7" s="431">
        <v>440</v>
      </c>
      <c r="C7" s="431">
        <v>4</v>
      </c>
      <c r="D7" s="41">
        <f t="shared" si="0"/>
        <v>21120</v>
      </c>
      <c r="E7" s="58"/>
      <c r="F7" s="58"/>
    </row>
    <row r="8" spans="1:6">
      <c r="A8" s="430" t="s">
        <v>703</v>
      </c>
      <c r="B8" s="431">
        <v>270</v>
      </c>
      <c r="C8" s="431">
        <v>4</v>
      </c>
      <c r="D8" s="41">
        <f t="shared" si="0"/>
        <v>12960</v>
      </c>
      <c r="E8" s="58"/>
      <c r="F8" s="58"/>
    </row>
    <row r="9" spans="1:6">
      <c r="A9" s="430" t="s">
        <v>704</v>
      </c>
      <c r="B9" s="431">
        <v>370</v>
      </c>
      <c r="C9" s="431">
        <v>2</v>
      </c>
      <c r="D9" s="41">
        <f t="shared" si="0"/>
        <v>8880</v>
      </c>
      <c r="E9" s="58"/>
      <c r="F9" s="58"/>
    </row>
    <row r="10" spans="1:6">
      <c r="A10" s="430" t="s">
        <v>705</v>
      </c>
      <c r="B10" s="431">
        <v>430</v>
      </c>
      <c r="C10" s="431">
        <v>3</v>
      </c>
      <c r="D10" s="41">
        <f t="shared" si="0"/>
        <v>15480</v>
      </c>
      <c r="E10" s="58"/>
      <c r="F10" s="58"/>
    </row>
    <row r="11" spans="1:6">
      <c r="A11" s="430" t="s">
        <v>42</v>
      </c>
      <c r="B11" s="431">
        <v>250</v>
      </c>
      <c r="C11" s="431">
        <v>1</v>
      </c>
      <c r="D11" s="41">
        <f t="shared" si="0"/>
        <v>3000</v>
      </c>
      <c r="E11" s="58"/>
      <c r="F11" s="58"/>
    </row>
    <row r="12" spans="1:6">
      <c r="A12" s="430" t="s">
        <v>706</v>
      </c>
      <c r="B12" s="431">
        <v>310</v>
      </c>
      <c r="C12" s="431">
        <v>1</v>
      </c>
      <c r="D12" s="41">
        <f t="shared" si="0"/>
        <v>3720</v>
      </c>
      <c r="E12" s="58"/>
      <c r="F12" s="58"/>
    </row>
    <row r="13" spans="1:6">
      <c r="A13" s="430" t="s">
        <v>68</v>
      </c>
      <c r="B13" s="431">
        <v>400</v>
      </c>
      <c r="C13" s="431">
        <v>4</v>
      </c>
      <c r="D13" s="41">
        <f t="shared" si="0"/>
        <v>19200</v>
      </c>
      <c r="E13" s="58"/>
      <c r="F13" s="58"/>
    </row>
    <row r="14" spans="1:6">
      <c r="A14" s="430" t="s">
        <v>707</v>
      </c>
      <c r="B14" s="431">
        <v>290</v>
      </c>
      <c r="C14" s="431">
        <v>1</v>
      </c>
      <c r="D14" s="41">
        <f t="shared" si="0"/>
        <v>3480</v>
      </c>
      <c r="E14" s="58"/>
      <c r="F14" s="58"/>
    </row>
    <row r="15" spans="1:6">
      <c r="A15" s="430" t="s">
        <v>708</v>
      </c>
      <c r="B15" s="431">
        <v>750</v>
      </c>
      <c r="C15" s="431">
        <v>4</v>
      </c>
      <c r="D15" s="57">
        <f>B15*C15</f>
        <v>3000</v>
      </c>
      <c r="E15" s="58"/>
      <c r="F15" s="58"/>
    </row>
    <row r="16" spans="1:6">
      <c r="A16" s="430" t="s">
        <v>709</v>
      </c>
      <c r="B16" s="431">
        <v>1300</v>
      </c>
      <c r="C16" s="431">
        <v>12</v>
      </c>
      <c r="D16" s="57">
        <f>B16*C16</f>
        <v>15600</v>
      </c>
      <c r="E16" s="58"/>
      <c r="F16" s="58"/>
    </row>
    <row r="17" spans="1:6">
      <c r="A17" s="430" t="s">
        <v>710</v>
      </c>
      <c r="B17" s="431">
        <v>400</v>
      </c>
      <c r="C17" s="431">
        <v>12</v>
      </c>
      <c r="D17" s="57">
        <f>B17*C17</f>
        <v>4800</v>
      </c>
      <c r="E17" s="58"/>
      <c r="F17" s="58"/>
    </row>
    <row r="18" spans="1:6">
      <c r="A18" s="430" t="s">
        <v>48</v>
      </c>
      <c r="B18" s="431">
        <v>2</v>
      </c>
      <c r="C18" s="431">
        <v>5000</v>
      </c>
      <c r="D18" s="57">
        <f>B18*C18</f>
        <v>10000</v>
      </c>
      <c r="E18" s="58"/>
      <c r="F18" s="58"/>
    </row>
    <row r="19" spans="1:6">
      <c r="B19" s="228"/>
      <c r="C19" s="227"/>
      <c r="D19" s="239">
        <f>SUM(D5:D18)</f>
        <v>144580</v>
      </c>
      <c r="E19" s="58"/>
      <c r="F19" s="58"/>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J29"/>
  <sheetViews>
    <sheetView topLeftCell="A4" workbookViewId="0">
      <selection activeCell="L29" sqref="L29"/>
    </sheetView>
  </sheetViews>
  <sheetFormatPr baseColWidth="10" defaultColWidth="12.5" defaultRowHeight="16"/>
  <cols>
    <col min="1" max="1" width="36.1640625" style="634" customWidth="1"/>
    <col min="2" max="3" width="12.5" style="634"/>
    <col min="4" max="4" width="13.33203125" style="634" bestFit="1" customWidth="1"/>
    <col min="5" max="16384" width="12.5" style="634"/>
  </cols>
  <sheetData>
    <row r="2" spans="1:10" ht="42" customHeight="1" thickBot="1">
      <c r="A2" s="1069" t="s">
        <v>152</v>
      </c>
      <c r="B2" s="1069"/>
      <c r="C2" s="1069"/>
      <c r="D2" s="1069"/>
      <c r="E2" s="1069"/>
      <c r="F2" s="1069"/>
      <c r="G2" s="1069"/>
      <c r="H2" s="1069"/>
    </row>
    <row r="3" spans="1:10" ht="17" thickTop="1"/>
    <row r="5" spans="1:10">
      <c r="B5" s="635" t="s">
        <v>712</v>
      </c>
      <c r="C5" s="635" t="s">
        <v>838</v>
      </c>
      <c r="D5" s="635" t="s">
        <v>1035</v>
      </c>
      <c r="F5" s="635" t="s">
        <v>1036</v>
      </c>
    </row>
    <row r="6" spans="1:10">
      <c r="A6" s="636" t="s">
        <v>1037</v>
      </c>
      <c r="B6" s="634">
        <f>$G$6*1.25</f>
        <v>375</v>
      </c>
      <c r="C6" s="636">
        <v>3</v>
      </c>
      <c r="D6" s="637">
        <f>C6*B6</f>
        <v>1125</v>
      </c>
      <c r="G6" s="634">
        <v>300</v>
      </c>
      <c r="J6" s="634">
        <f>B6*0.8</f>
        <v>300</v>
      </c>
    </row>
    <row r="7" spans="1:10">
      <c r="A7" s="638" t="s">
        <v>1038</v>
      </c>
      <c r="B7" s="634">
        <f>$G$6*1.25</f>
        <v>375</v>
      </c>
      <c r="C7" s="634">
        <v>2</v>
      </c>
      <c r="D7" s="637">
        <f>C7*B7</f>
        <v>750</v>
      </c>
    </row>
    <row r="8" spans="1:10">
      <c r="A8" s="638" t="s">
        <v>1039</v>
      </c>
      <c r="B8" s="634">
        <f>$G$6*1.25</f>
        <v>375</v>
      </c>
      <c r="C8" s="634">
        <v>1</v>
      </c>
      <c r="D8" s="637">
        <f>C8*B8</f>
        <v>375</v>
      </c>
    </row>
    <row r="9" spans="1:10">
      <c r="A9" s="638" t="s">
        <v>1040</v>
      </c>
      <c r="B9" s="634">
        <f>$G$6*1.25</f>
        <v>375</v>
      </c>
      <c r="C9" s="634">
        <v>1</v>
      </c>
      <c r="D9" s="637">
        <f>C9*B9</f>
        <v>375</v>
      </c>
    </row>
    <row r="10" spans="1:10">
      <c r="A10" s="638" t="s">
        <v>1041</v>
      </c>
      <c r="B10" s="634">
        <f>$G$6*1.25</f>
        <v>375</v>
      </c>
      <c r="C10" s="634">
        <v>1</v>
      </c>
      <c r="D10" s="637">
        <f>C10*B10</f>
        <v>375</v>
      </c>
      <c r="G10" s="634" t="s">
        <v>1042</v>
      </c>
      <c r="H10" s="634" t="s">
        <v>1043</v>
      </c>
    </row>
    <row r="11" spans="1:10">
      <c r="D11" s="637"/>
      <c r="F11" s="639" t="s">
        <v>1044</v>
      </c>
      <c r="G11" s="640">
        <v>6200</v>
      </c>
      <c r="H11" s="640">
        <v>1800</v>
      </c>
    </row>
    <row r="12" spans="1:10">
      <c r="D12" s="641">
        <f>SUM(D6:D11)</f>
        <v>3000</v>
      </c>
      <c r="F12" s="639" t="s">
        <v>1045</v>
      </c>
      <c r="G12" s="640">
        <v>5600</v>
      </c>
      <c r="H12" s="640">
        <v>1600</v>
      </c>
    </row>
    <row r="13" spans="1:10">
      <c r="D13" s="637"/>
    </row>
    <row r="14" spans="1:10">
      <c r="A14" s="636" t="s">
        <v>1046</v>
      </c>
      <c r="B14" s="635" t="s">
        <v>712</v>
      </c>
      <c r="C14" s="635" t="s">
        <v>838</v>
      </c>
      <c r="D14" s="642" t="s">
        <v>1035</v>
      </c>
    </row>
    <row r="15" spans="1:10">
      <c r="A15" s="638" t="s">
        <v>1047</v>
      </c>
      <c r="B15" s="634">
        <v>5</v>
      </c>
      <c r="C15" s="634">
        <f>H11*0.4</f>
        <v>720</v>
      </c>
      <c r="D15" s="637">
        <f>C15*B15</f>
        <v>3600</v>
      </c>
    </row>
    <row r="16" spans="1:10">
      <c r="A16" s="638" t="s">
        <v>1048</v>
      </c>
      <c r="B16" s="634">
        <v>5</v>
      </c>
      <c r="C16" s="643">
        <f>H12*0.5</f>
        <v>800</v>
      </c>
      <c r="D16" s="637">
        <f>C16*B16</f>
        <v>4000</v>
      </c>
    </row>
    <row r="17" spans="1:4">
      <c r="A17" s="638" t="s">
        <v>1049</v>
      </c>
      <c r="B17" s="634">
        <v>5</v>
      </c>
      <c r="C17" s="643">
        <f>G12*0.1</f>
        <v>560</v>
      </c>
      <c r="D17" s="637">
        <f>C17*B17</f>
        <v>2800</v>
      </c>
    </row>
    <row r="18" spans="1:4">
      <c r="A18" s="638" t="s">
        <v>1050</v>
      </c>
      <c r="B18" s="634">
        <v>15</v>
      </c>
      <c r="C18" s="634">
        <f>G12*0.05</f>
        <v>280</v>
      </c>
      <c r="D18" s="637">
        <f>C18*B18</f>
        <v>4200</v>
      </c>
    </row>
    <row r="19" spans="1:4" ht="19">
      <c r="A19" s="644" t="s">
        <v>1051</v>
      </c>
      <c r="B19" s="634">
        <v>15</v>
      </c>
      <c r="C19" s="643">
        <f>(G12+H12)*0.05</f>
        <v>360</v>
      </c>
      <c r="D19" s="637">
        <f>C19*B19</f>
        <v>5400</v>
      </c>
    </row>
    <row r="20" spans="1:4">
      <c r="D20" s="637"/>
    </row>
    <row r="21" spans="1:4">
      <c r="D21" s="641">
        <f>SUM(D15:D20)</f>
        <v>20000</v>
      </c>
    </row>
    <row r="22" spans="1:4">
      <c r="D22" s="637"/>
    </row>
    <row r="23" spans="1:4">
      <c r="D23" s="641">
        <f>D21+D12*12</f>
        <v>56000</v>
      </c>
    </row>
    <row r="24" spans="1:4">
      <c r="D24" s="637"/>
    </row>
    <row r="25" spans="1:4">
      <c r="A25" s="636" t="s">
        <v>840</v>
      </c>
      <c r="B25" s="645">
        <v>0.1</v>
      </c>
      <c r="D25" s="641">
        <f>B25*D23</f>
        <v>5600</v>
      </c>
    </row>
    <row r="26" spans="1:4">
      <c r="D26" s="637"/>
    </row>
    <row r="27" spans="1:4">
      <c r="D27" s="637"/>
    </row>
    <row r="28" spans="1:4" ht="17" thickBot="1">
      <c r="A28" s="646" t="s">
        <v>4</v>
      </c>
      <c r="B28" s="646"/>
      <c r="C28" s="646"/>
      <c r="D28" s="647">
        <f>D25+D23</f>
        <v>61600</v>
      </c>
    </row>
    <row r="29" spans="1:4" ht="17" thickTop="1"/>
  </sheetData>
  <mergeCells count="1">
    <mergeCell ref="A2:H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499984740745262"/>
    <pageSetUpPr fitToPage="1"/>
  </sheetPr>
  <dimension ref="A3:T232"/>
  <sheetViews>
    <sheetView view="pageBreakPreview" zoomScale="73" zoomScaleSheetLayoutView="73" workbookViewId="0">
      <pane xSplit="4" ySplit="8" topLeftCell="E56" activePane="bottomRight" state="frozen"/>
      <selection activeCell="L29" sqref="L29"/>
      <selection pane="topRight" activeCell="L29" sqref="L29"/>
      <selection pane="bottomLeft" activeCell="L29" sqref="L29"/>
      <selection pane="bottomRight" activeCell="L29" sqref="L29"/>
    </sheetView>
  </sheetViews>
  <sheetFormatPr baseColWidth="10" defaultColWidth="9.1640625" defaultRowHeight="18"/>
  <cols>
    <col min="1" max="1" width="4" style="173" hidden="1" customWidth="1"/>
    <col min="2" max="2" width="11.5" style="175" customWidth="1"/>
    <col min="3" max="3" width="13" style="175" customWidth="1"/>
    <col min="4" max="4" width="77.6640625" style="174" customWidth="1"/>
    <col min="5" max="5" width="16" style="174" customWidth="1"/>
    <col min="6" max="6" width="17" style="174" customWidth="1"/>
    <col min="7" max="8" width="14.83203125" style="174" customWidth="1"/>
    <col min="9" max="9" width="16" style="174" customWidth="1"/>
    <col min="10" max="10" width="17.5" style="174" customWidth="1"/>
    <col min="11" max="11" width="14.83203125" style="174" customWidth="1"/>
    <col min="12" max="12" width="14.1640625" style="175" customWidth="1"/>
    <col min="13" max="13" width="17.83203125" style="174" customWidth="1"/>
    <col min="14" max="14" width="16.6640625" style="174" customWidth="1"/>
    <col min="15" max="15" width="14.83203125" style="174" customWidth="1"/>
    <col min="16" max="16" width="14.1640625" style="175" customWidth="1"/>
    <col min="17" max="17" width="17.83203125" style="174" customWidth="1"/>
    <col min="18" max="18" width="16.6640625" style="174" customWidth="1"/>
    <col min="19" max="19" width="14.83203125" style="174" customWidth="1"/>
    <col min="20" max="20" width="14.1640625" style="175" customWidth="1"/>
    <col min="21" max="16384" width="9.1640625" style="174"/>
  </cols>
  <sheetData>
    <row r="3" spans="1:20" ht="31.5" customHeight="1">
      <c r="B3" s="1070" t="s">
        <v>209</v>
      </c>
      <c r="C3" s="1070"/>
      <c r="D3" s="1070"/>
      <c r="E3" s="1070"/>
      <c r="F3" s="1070"/>
      <c r="G3" s="1070"/>
      <c r="H3" s="1070"/>
      <c r="I3" s="1070"/>
      <c r="J3" s="1070"/>
      <c r="K3" s="1070"/>
      <c r="L3" s="1070"/>
      <c r="M3" s="1070"/>
      <c r="N3" s="1070"/>
      <c r="O3" s="1070"/>
      <c r="P3" s="1070"/>
      <c r="Q3" s="1070"/>
      <c r="R3" s="1070"/>
      <c r="S3" s="1070"/>
      <c r="T3" s="1070"/>
    </row>
    <row r="4" spans="1:20">
      <c r="O4" s="176"/>
      <c r="S4" s="176"/>
    </row>
    <row r="5" spans="1:20" ht="19">
      <c r="G5" s="176"/>
      <c r="K5" s="176"/>
      <c r="O5" s="1071"/>
      <c r="P5" s="1071"/>
      <c r="S5" s="1071" t="s">
        <v>210</v>
      </c>
      <c r="T5" s="1071"/>
    </row>
    <row r="6" spans="1:20" ht="29.25" customHeight="1">
      <c r="A6" s="1072"/>
      <c r="B6" s="1073" t="s">
        <v>211</v>
      </c>
      <c r="C6" s="1073" t="s">
        <v>212</v>
      </c>
      <c r="D6" s="1073" t="s">
        <v>213</v>
      </c>
      <c r="E6" s="1076"/>
      <c r="F6" s="1076"/>
      <c r="G6" s="1076"/>
      <c r="H6" s="1076"/>
      <c r="I6" s="1076"/>
      <c r="J6" s="1076"/>
      <c r="K6" s="1076"/>
      <c r="L6" s="1076"/>
      <c r="M6" s="1076"/>
      <c r="N6" s="1076"/>
      <c r="O6" s="1076"/>
      <c r="P6" s="1076"/>
      <c r="Q6" s="1076"/>
      <c r="R6" s="1076"/>
      <c r="S6" s="1076"/>
      <c r="T6" s="1077"/>
    </row>
    <row r="7" spans="1:20" ht="30.75" customHeight="1">
      <c r="A7" s="1072"/>
      <c r="B7" s="1074"/>
      <c r="C7" s="1074"/>
      <c r="D7" s="1074"/>
      <c r="E7" s="1078" t="s">
        <v>214</v>
      </c>
      <c r="F7" s="1079"/>
      <c r="G7" s="1079"/>
      <c r="H7" s="1080"/>
      <c r="I7" s="1078" t="s">
        <v>215</v>
      </c>
      <c r="J7" s="1079"/>
      <c r="K7" s="1079"/>
      <c r="L7" s="1080"/>
      <c r="M7" s="1078" t="s">
        <v>216</v>
      </c>
      <c r="N7" s="1079"/>
      <c r="O7" s="1079"/>
      <c r="P7" s="1080"/>
      <c r="Q7" s="1078" t="s">
        <v>217</v>
      </c>
      <c r="R7" s="1079"/>
      <c r="S7" s="1079"/>
      <c r="T7" s="1080"/>
    </row>
    <row r="8" spans="1:20" ht="108">
      <c r="A8" s="1072"/>
      <c r="B8" s="1075"/>
      <c r="C8" s="1075"/>
      <c r="D8" s="1075"/>
      <c r="E8" s="177" t="s">
        <v>218</v>
      </c>
      <c r="F8" s="178" t="s">
        <v>219</v>
      </c>
      <c r="G8" s="178" t="s">
        <v>220</v>
      </c>
      <c r="H8" s="178" t="s">
        <v>221</v>
      </c>
      <c r="I8" s="177" t="s">
        <v>218</v>
      </c>
      <c r="J8" s="178" t="s">
        <v>219</v>
      </c>
      <c r="K8" s="178" t="s">
        <v>220</v>
      </c>
      <c r="L8" s="178" t="s">
        <v>221</v>
      </c>
      <c r="M8" s="177" t="s">
        <v>218</v>
      </c>
      <c r="N8" s="178" t="s">
        <v>219</v>
      </c>
      <c r="O8" s="178" t="s">
        <v>220</v>
      </c>
      <c r="P8" s="178" t="s">
        <v>221</v>
      </c>
      <c r="Q8" s="177" t="s">
        <v>218</v>
      </c>
      <c r="R8" s="178" t="s">
        <v>219</v>
      </c>
      <c r="S8" s="178" t="s">
        <v>220</v>
      </c>
      <c r="T8" s="178" t="s">
        <v>221</v>
      </c>
    </row>
    <row r="9" spans="1:20" ht="24">
      <c r="B9" s="179" t="s">
        <v>222</v>
      </c>
      <c r="C9" s="180"/>
      <c r="D9" s="181" t="s">
        <v>223</v>
      </c>
      <c r="E9" s="182">
        <f t="shared" ref="E9:E72" si="0">SUM(F9:H9)</f>
        <v>1004000</v>
      </c>
      <c r="F9" s="182">
        <f t="shared" ref="F9:H12" si="1">F13+F17+F125+F223</f>
        <v>1004000</v>
      </c>
      <c r="G9" s="182">
        <f t="shared" si="1"/>
        <v>0</v>
      </c>
      <c r="H9" s="182">
        <f t="shared" si="1"/>
        <v>0</v>
      </c>
      <c r="I9" s="182">
        <f t="shared" ref="I9:I49" si="2">SUM(J9:L9)</f>
        <v>1014000</v>
      </c>
      <c r="J9" s="182">
        <f t="shared" ref="J9:L12" si="3">J13+J17+J125+J223</f>
        <v>1014000</v>
      </c>
      <c r="K9" s="182">
        <f t="shared" si="3"/>
        <v>0</v>
      </c>
      <c r="L9" s="182">
        <f t="shared" si="3"/>
        <v>0</v>
      </c>
      <c r="M9" s="182">
        <f t="shared" ref="M9:M49" si="4">SUM(N9:P9)</f>
        <v>1019200</v>
      </c>
      <c r="N9" s="182">
        <f t="shared" ref="N9:P12" si="5">N13+N17+N125+N223</f>
        <v>1019200</v>
      </c>
      <c r="O9" s="182">
        <f t="shared" si="5"/>
        <v>0</v>
      </c>
      <c r="P9" s="182">
        <f t="shared" si="5"/>
        <v>0</v>
      </c>
      <c r="Q9" s="182">
        <f t="shared" ref="Q9:Q49" si="6">SUM(R9:T9)</f>
        <v>1019200</v>
      </c>
      <c r="R9" s="182">
        <f t="shared" ref="R9:T12" si="7">R13+R17+R125+R223</f>
        <v>1019200</v>
      </c>
      <c r="S9" s="182">
        <f t="shared" si="7"/>
        <v>0</v>
      </c>
      <c r="T9" s="182">
        <f t="shared" si="7"/>
        <v>0</v>
      </c>
    </row>
    <row r="10" spans="1:20" s="188" customFormat="1" ht="24">
      <c r="A10" s="183"/>
      <c r="B10" s="184"/>
      <c r="C10" s="185"/>
      <c r="D10" s="186" t="s">
        <v>224</v>
      </c>
      <c r="E10" s="187">
        <f t="shared" si="0"/>
        <v>3481</v>
      </c>
      <c r="F10" s="187">
        <f t="shared" si="1"/>
        <v>3481</v>
      </c>
      <c r="G10" s="187">
        <f t="shared" si="1"/>
        <v>0</v>
      </c>
      <c r="H10" s="187">
        <f t="shared" si="1"/>
        <v>0</v>
      </c>
      <c r="I10" s="187">
        <f t="shared" si="2"/>
        <v>3481</v>
      </c>
      <c r="J10" s="187">
        <f t="shared" si="3"/>
        <v>3481</v>
      </c>
      <c r="K10" s="187">
        <f t="shared" si="3"/>
        <v>0</v>
      </c>
      <c r="L10" s="187">
        <f t="shared" si="3"/>
        <v>0</v>
      </c>
      <c r="M10" s="187">
        <f t="shared" si="4"/>
        <v>3481</v>
      </c>
      <c r="N10" s="187">
        <f t="shared" si="5"/>
        <v>3481</v>
      </c>
      <c r="O10" s="187">
        <f t="shared" si="5"/>
        <v>0</v>
      </c>
      <c r="P10" s="187">
        <f t="shared" si="5"/>
        <v>0</v>
      </c>
      <c r="Q10" s="187">
        <f t="shared" si="6"/>
        <v>3481</v>
      </c>
      <c r="R10" s="187">
        <f t="shared" si="7"/>
        <v>3481</v>
      </c>
      <c r="S10" s="187">
        <f t="shared" si="7"/>
        <v>0</v>
      </c>
      <c r="T10" s="187">
        <f t="shared" si="7"/>
        <v>0</v>
      </c>
    </row>
    <row r="11" spans="1:20" s="188" customFormat="1" ht="24">
      <c r="A11" s="183"/>
      <c r="B11" s="184"/>
      <c r="C11" s="185"/>
      <c r="D11" s="186" t="s">
        <v>225</v>
      </c>
      <c r="E11" s="189">
        <f t="shared" si="0"/>
        <v>0</v>
      </c>
      <c r="F11" s="189">
        <f t="shared" si="1"/>
        <v>0</v>
      </c>
      <c r="G11" s="189">
        <f t="shared" si="1"/>
        <v>0</v>
      </c>
      <c r="H11" s="189">
        <f t="shared" si="1"/>
        <v>0</v>
      </c>
      <c r="I11" s="189">
        <f t="shared" si="2"/>
        <v>0</v>
      </c>
      <c r="J11" s="189">
        <f t="shared" si="3"/>
        <v>0</v>
      </c>
      <c r="K11" s="189">
        <f t="shared" si="3"/>
        <v>0</v>
      </c>
      <c r="L11" s="189">
        <f t="shared" si="3"/>
        <v>0</v>
      </c>
      <c r="M11" s="189">
        <f t="shared" si="4"/>
        <v>0</v>
      </c>
      <c r="N11" s="189">
        <f t="shared" si="5"/>
        <v>0</v>
      </c>
      <c r="O11" s="189">
        <f t="shared" si="5"/>
        <v>0</v>
      </c>
      <c r="P11" s="189">
        <f t="shared" si="5"/>
        <v>0</v>
      </c>
      <c r="Q11" s="189">
        <f t="shared" si="6"/>
        <v>0</v>
      </c>
      <c r="R11" s="189">
        <f t="shared" si="7"/>
        <v>0</v>
      </c>
      <c r="S11" s="189">
        <f t="shared" si="7"/>
        <v>0</v>
      </c>
      <c r="T11" s="189">
        <f t="shared" si="7"/>
        <v>0</v>
      </c>
    </row>
    <row r="12" spans="1:20" s="188" customFormat="1" ht="24">
      <c r="A12" s="183"/>
      <c r="B12" s="184"/>
      <c r="C12" s="185"/>
      <c r="D12" s="186" t="s">
        <v>226</v>
      </c>
      <c r="E12" s="189">
        <f t="shared" si="0"/>
        <v>3481</v>
      </c>
      <c r="F12" s="189">
        <f t="shared" si="1"/>
        <v>3481</v>
      </c>
      <c r="G12" s="189">
        <f t="shared" si="1"/>
        <v>0</v>
      </c>
      <c r="H12" s="189">
        <f t="shared" si="1"/>
        <v>0</v>
      </c>
      <c r="I12" s="189">
        <f t="shared" si="2"/>
        <v>3481</v>
      </c>
      <c r="J12" s="189">
        <f t="shared" si="3"/>
        <v>3481</v>
      </c>
      <c r="K12" s="189">
        <f t="shared" si="3"/>
        <v>0</v>
      </c>
      <c r="L12" s="189">
        <f t="shared" si="3"/>
        <v>0</v>
      </c>
      <c r="M12" s="189">
        <f t="shared" si="4"/>
        <v>3481</v>
      </c>
      <c r="N12" s="189">
        <f t="shared" si="5"/>
        <v>3481</v>
      </c>
      <c r="O12" s="189">
        <f t="shared" si="5"/>
        <v>0</v>
      </c>
      <c r="P12" s="189">
        <f t="shared" si="5"/>
        <v>0</v>
      </c>
      <c r="Q12" s="189">
        <f t="shared" si="6"/>
        <v>3481</v>
      </c>
      <c r="R12" s="189">
        <f t="shared" si="7"/>
        <v>3481</v>
      </c>
      <c r="S12" s="189">
        <f t="shared" si="7"/>
        <v>0</v>
      </c>
      <c r="T12" s="189">
        <f t="shared" si="7"/>
        <v>0</v>
      </c>
    </row>
    <row r="13" spans="1:20" ht="20">
      <c r="B13" s="190" t="s">
        <v>227</v>
      </c>
      <c r="C13" s="191"/>
      <c r="D13" s="192" t="s">
        <v>228</v>
      </c>
      <c r="E13" s="193">
        <f t="shared" si="0"/>
        <v>720000</v>
      </c>
      <c r="F13" s="194">
        <v>720000</v>
      </c>
      <c r="G13" s="194">
        <v>0</v>
      </c>
      <c r="H13" s="194">
        <v>0</v>
      </c>
      <c r="I13" s="193">
        <f t="shared" si="2"/>
        <v>730000</v>
      </c>
      <c r="J13" s="194">
        <v>730000</v>
      </c>
      <c r="K13" s="194">
        <v>0</v>
      </c>
      <c r="L13" s="194">
        <v>0</v>
      </c>
      <c r="M13" s="193">
        <f t="shared" si="4"/>
        <v>730000</v>
      </c>
      <c r="N13" s="194">
        <v>730000</v>
      </c>
      <c r="O13" s="194">
        <v>0</v>
      </c>
      <c r="P13" s="194">
        <v>0</v>
      </c>
      <c r="Q13" s="193">
        <f t="shared" si="6"/>
        <v>730000</v>
      </c>
      <c r="R13" s="194">
        <v>730000</v>
      </c>
      <c r="S13" s="194">
        <v>0</v>
      </c>
      <c r="T13" s="194">
        <v>0</v>
      </c>
    </row>
    <row r="14" spans="1:20" ht="20">
      <c r="B14" s="195"/>
      <c r="C14" s="196"/>
      <c r="D14" s="197" t="s">
        <v>224</v>
      </c>
      <c r="E14" s="198">
        <f t="shared" si="0"/>
        <v>315</v>
      </c>
      <c r="F14" s="198">
        <f t="shared" ref="F14:L14" si="8">SUM(F15:F16)</f>
        <v>315</v>
      </c>
      <c r="G14" s="198">
        <f t="shared" si="8"/>
        <v>0</v>
      </c>
      <c r="H14" s="198">
        <f t="shared" si="8"/>
        <v>0</v>
      </c>
      <c r="I14" s="198">
        <f t="shared" si="2"/>
        <v>315</v>
      </c>
      <c r="J14" s="198">
        <f t="shared" si="8"/>
        <v>315</v>
      </c>
      <c r="K14" s="198">
        <f t="shared" si="8"/>
        <v>0</v>
      </c>
      <c r="L14" s="198">
        <f t="shared" si="8"/>
        <v>0</v>
      </c>
      <c r="M14" s="198">
        <f t="shared" si="4"/>
        <v>315</v>
      </c>
      <c r="N14" s="198">
        <f>SUM(N15:N16)</f>
        <v>315</v>
      </c>
      <c r="O14" s="198">
        <f>SUM(O15:O16)</f>
        <v>0</v>
      </c>
      <c r="P14" s="198">
        <f>SUM(P15:P16)</f>
        <v>0</v>
      </c>
      <c r="Q14" s="198">
        <f t="shared" si="6"/>
        <v>315</v>
      </c>
      <c r="R14" s="198">
        <f>SUM(R15:R16)</f>
        <v>315</v>
      </c>
      <c r="S14" s="198">
        <f>SUM(S15:S16)</f>
        <v>0</v>
      </c>
      <c r="T14" s="198">
        <f>SUM(T15:T16)</f>
        <v>0</v>
      </c>
    </row>
    <row r="15" spans="1:20" ht="20">
      <c r="B15" s="195"/>
      <c r="C15" s="196"/>
      <c r="D15" s="199" t="s">
        <v>229</v>
      </c>
      <c r="E15" s="200">
        <f t="shared" si="0"/>
        <v>0</v>
      </c>
      <c r="F15" s="200">
        <v>0</v>
      </c>
      <c r="G15" s="200">
        <v>0</v>
      </c>
      <c r="H15" s="200">
        <v>0</v>
      </c>
      <c r="I15" s="200">
        <f t="shared" si="2"/>
        <v>0</v>
      </c>
      <c r="J15" s="200">
        <v>0</v>
      </c>
      <c r="K15" s="200">
        <v>0</v>
      </c>
      <c r="L15" s="200">
        <v>0</v>
      </c>
      <c r="M15" s="200">
        <f t="shared" si="4"/>
        <v>0</v>
      </c>
      <c r="N15" s="200">
        <v>0</v>
      </c>
      <c r="O15" s="200">
        <v>0</v>
      </c>
      <c r="P15" s="200">
        <v>0</v>
      </c>
      <c r="Q15" s="200">
        <f t="shared" si="6"/>
        <v>0</v>
      </c>
      <c r="R15" s="200">
        <v>0</v>
      </c>
      <c r="S15" s="200">
        <v>0</v>
      </c>
      <c r="T15" s="200">
        <v>0</v>
      </c>
    </row>
    <row r="16" spans="1:20" ht="20">
      <c r="B16" s="195"/>
      <c r="C16" s="196"/>
      <c r="D16" s="199" t="s">
        <v>230</v>
      </c>
      <c r="E16" s="200">
        <f t="shared" si="0"/>
        <v>315</v>
      </c>
      <c r="F16" s="200">
        <v>315</v>
      </c>
      <c r="G16" s="200">
        <v>0</v>
      </c>
      <c r="H16" s="200">
        <v>0</v>
      </c>
      <c r="I16" s="200">
        <f t="shared" si="2"/>
        <v>315</v>
      </c>
      <c r="J16" s="200">
        <v>315</v>
      </c>
      <c r="K16" s="200">
        <v>0</v>
      </c>
      <c r="L16" s="200">
        <v>0</v>
      </c>
      <c r="M16" s="200">
        <f t="shared" si="4"/>
        <v>315</v>
      </c>
      <c r="N16" s="200">
        <v>315</v>
      </c>
      <c r="O16" s="200">
        <v>0</v>
      </c>
      <c r="P16" s="200">
        <v>0</v>
      </c>
      <c r="Q16" s="200">
        <f t="shared" si="6"/>
        <v>315</v>
      </c>
      <c r="R16" s="200">
        <v>315</v>
      </c>
      <c r="S16" s="200">
        <v>0</v>
      </c>
      <c r="T16" s="200">
        <v>0</v>
      </c>
    </row>
    <row r="17" spans="2:20" ht="22">
      <c r="B17" s="201" t="s">
        <v>231</v>
      </c>
      <c r="C17" s="202"/>
      <c r="D17" s="203" t="s">
        <v>232</v>
      </c>
      <c r="E17" s="204">
        <f t="shared" si="0"/>
        <v>102600</v>
      </c>
      <c r="F17" s="205">
        <f>F21+F31+F41+F50+F57+F61+F66+F77+F85+F95+F106+F117</f>
        <v>102600</v>
      </c>
      <c r="G17" s="205">
        <f>G21+G31+G41+G50+G57+G61+G66+G77+G85+G95+G106+G117</f>
        <v>0</v>
      </c>
      <c r="H17" s="205">
        <f>H21+H31+H41+H50+H57+H61+H66+H77+H85+H95+H106+H117</f>
        <v>0</v>
      </c>
      <c r="I17" s="204">
        <f t="shared" si="2"/>
        <v>102600</v>
      </c>
      <c r="J17" s="205">
        <f>J21+J31+J41+J50+J57+J61+J66+J77+J85+J95+J106+J117</f>
        <v>102600</v>
      </c>
      <c r="K17" s="205">
        <f>K21+K31+K41+K50+K57+K61+K66+K77+K85+K95+K106+K117</f>
        <v>0</v>
      </c>
      <c r="L17" s="205">
        <f>L21+L31+L41+L50+L57+L61+L66+L77+L85+L95+L106+L117</f>
        <v>0</v>
      </c>
      <c r="M17" s="204">
        <f t="shared" si="4"/>
        <v>104900</v>
      </c>
      <c r="N17" s="205">
        <f>N21+N31+N41+N50+N57+N61+N66+N77+N85+N95+N106+N117</f>
        <v>104900</v>
      </c>
      <c r="O17" s="205">
        <f>O21+O31+O41+O50+O57+O61+O66+O77+O85+O95+O106+O117</f>
        <v>0</v>
      </c>
      <c r="P17" s="205">
        <f>P21+P31+P41+P50+P57+P61+P66+P77+P85+P95+P106+P117</f>
        <v>0</v>
      </c>
      <c r="Q17" s="204">
        <f t="shared" si="6"/>
        <v>104900</v>
      </c>
      <c r="R17" s="205">
        <f>R21+R31+R41+R50+R57+R61+R66+R77+R85+R95+R106+R117</f>
        <v>104900</v>
      </c>
      <c r="S17" s="205">
        <f>S21+S31+S41+S50+S57+S61+S66+S77+S85+S95+S106+S117</f>
        <v>0</v>
      </c>
      <c r="T17" s="205">
        <f>T21+T31+T41+T50+T57+T61+T66+T77+T85+T95+T106+T117</f>
        <v>0</v>
      </c>
    </row>
    <row r="18" spans="2:20" ht="20">
      <c r="B18" s="195"/>
      <c r="C18" s="196"/>
      <c r="D18" s="197" t="s">
        <v>224</v>
      </c>
      <c r="E18" s="198">
        <f t="shared" si="0"/>
        <v>80</v>
      </c>
      <c r="F18" s="198">
        <f>SUM(F19:F20)</f>
        <v>80</v>
      </c>
      <c r="G18" s="198">
        <f>SUM(G19:G20)</f>
        <v>0</v>
      </c>
      <c r="H18" s="198">
        <f>SUM(H19:H20)</f>
        <v>0</v>
      </c>
      <c r="I18" s="198">
        <f t="shared" si="2"/>
        <v>80</v>
      </c>
      <c r="J18" s="198">
        <f>SUM(J19:J20)</f>
        <v>80</v>
      </c>
      <c r="K18" s="198">
        <f>SUM(K19:K20)</f>
        <v>0</v>
      </c>
      <c r="L18" s="198">
        <f>SUM(L19:L20)</f>
        <v>0</v>
      </c>
      <c r="M18" s="198">
        <f t="shared" si="4"/>
        <v>80</v>
      </c>
      <c r="N18" s="198">
        <f>SUM(N19:N20)</f>
        <v>80</v>
      </c>
      <c r="O18" s="198">
        <f>SUM(O19:O20)</f>
        <v>0</v>
      </c>
      <c r="P18" s="198">
        <f>SUM(P19:P20)</f>
        <v>0</v>
      </c>
      <c r="Q18" s="198">
        <f t="shared" si="6"/>
        <v>80</v>
      </c>
      <c r="R18" s="198">
        <f>SUM(R19:R20)</f>
        <v>80</v>
      </c>
      <c r="S18" s="198">
        <f>SUM(S19:S20)</f>
        <v>0</v>
      </c>
      <c r="T18" s="198">
        <f>SUM(T19:T20)</f>
        <v>0</v>
      </c>
    </row>
    <row r="19" spans="2:20" ht="20">
      <c r="B19" s="195"/>
      <c r="C19" s="196"/>
      <c r="D19" s="199" t="s">
        <v>229</v>
      </c>
      <c r="E19" s="200">
        <f t="shared" si="0"/>
        <v>0</v>
      </c>
      <c r="F19" s="200">
        <v>0</v>
      </c>
      <c r="G19" s="200">
        <v>0</v>
      </c>
      <c r="H19" s="200">
        <v>0</v>
      </c>
      <c r="I19" s="200">
        <f t="shared" si="2"/>
        <v>0</v>
      </c>
      <c r="J19" s="200">
        <v>0</v>
      </c>
      <c r="K19" s="200">
        <v>0</v>
      </c>
      <c r="L19" s="200">
        <v>0</v>
      </c>
      <c r="M19" s="200">
        <f t="shared" si="4"/>
        <v>0</v>
      </c>
      <c r="N19" s="200">
        <v>0</v>
      </c>
      <c r="O19" s="200">
        <v>0</v>
      </c>
      <c r="P19" s="200">
        <v>0</v>
      </c>
      <c r="Q19" s="200">
        <f t="shared" si="6"/>
        <v>0</v>
      </c>
      <c r="R19" s="200">
        <v>0</v>
      </c>
      <c r="S19" s="200">
        <v>0</v>
      </c>
      <c r="T19" s="200">
        <v>0</v>
      </c>
    </row>
    <row r="20" spans="2:20" ht="20">
      <c r="B20" s="195"/>
      <c r="C20" s="196"/>
      <c r="D20" s="199" t="s">
        <v>230</v>
      </c>
      <c r="E20" s="206">
        <f t="shared" si="0"/>
        <v>80</v>
      </c>
      <c r="F20" s="206">
        <f>F24+F34+F44+F53+F60+F64+F69+F80+F88+F98+F109+F120</f>
        <v>80</v>
      </c>
      <c r="G20" s="206">
        <f>G24+G34+G44+G53+G60+G64+G69+G80+G88+G98+G109+G120</f>
        <v>0</v>
      </c>
      <c r="H20" s="206">
        <f>H24+H34+H44+H53+H60+H64+H69+H80+H88+H98+H109+H120</f>
        <v>0</v>
      </c>
      <c r="I20" s="206">
        <f t="shared" si="2"/>
        <v>80</v>
      </c>
      <c r="J20" s="206">
        <f>J24+J34+J44+J53+J60+J64+J69+J80+J88+J98+J109+J120</f>
        <v>80</v>
      </c>
      <c r="K20" s="206">
        <f>K24+K34+K44+K53+K60+K64+K69+K80+K88+K98+K109+K120</f>
        <v>0</v>
      </c>
      <c r="L20" s="206">
        <f>L24+L34+L44+L53+L60+L64+L69+L80+L88+L98+L109+L120</f>
        <v>0</v>
      </c>
      <c r="M20" s="206">
        <f t="shared" si="4"/>
        <v>80</v>
      </c>
      <c r="N20" s="206">
        <f>N24+N34+N44+N53+N60+N64+N69+N80+N88+N98+N109+N120</f>
        <v>80</v>
      </c>
      <c r="O20" s="206">
        <f>O24+O34+O44+O53+O60+O64+O69+O80+O88+O98+O109+O120</f>
        <v>0</v>
      </c>
      <c r="P20" s="206">
        <f>P24+P34+P44+P53+P60+P64+P69+P80+P88+P98+P109+P120</f>
        <v>0</v>
      </c>
      <c r="Q20" s="206">
        <f t="shared" si="6"/>
        <v>80</v>
      </c>
      <c r="R20" s="206">
        <f>R24+R34+R44+R53+R60+R64+R69+R80+R88+R98+R109+R120</f>
        <v>80</v>
      </c>
      <c r="S20" s="206">
        <f>S24+S34+S44+S53+S60+S64+S69+S80+S88+S98+S109+S120</f>
        <v>0</v>
      </c>
      <c r="T20" s="206">
        <f>T24+T34+T44+T53+T60+T64+T69+T80+T88+T98+T109+T120</f>
        <v>0</v>
      </c>
    </row>
    <row r="21" spans="2:20" ht="20">
      <c r="B21" s="190" t="s">
        <v>233</v>
      </c>
      <c r="C21" s="191"/>
      <c r="D21" s="192" t="s">
        <v>234</v>
      </c>
      <c r="E21" s="207">
        <f t="shared" si="0"/>
        <v>1970</v>
      </c>
      <c r="F21" s="208">
        <f>F25+F26+F27+F28+F29+F30</f>
        <v>1970</v>
      </c>
      <c r="G21" s="208">
        <f>SUM(G25:G28)</f>
        <v>0</v>
      </c>
      <c r="H21" s="208">
        <f>SUM(H25:H28)</f>
        <v>0</v>
      </c>
      <c r="I21" s="207">
        <f t="shared" si="2"/>
        <v>1970</v>
      </c>
      <c r="J21" s="208">
        <f>J25+J26+J27+J28+J29+J30</f>
        <v>1970</v>
      </c>
      <c r="K21" s="208">
        <f>SUM(K25:K29)</f>
        <v>0</v>
      </c>
      <c r="L21" s="208">
        <f>SUM(L25:L29)</f>
        <v>0</v>
      </c>
      <c r="M21" s="207">
        <f t="shared" si="4"/>
        <v>1970</v>
      </c>
      <c r="N21" s="208">
        <f>N25+N26+N27+N28+N29+N30</f>
        <v>1970</v>
      </c>
      <c r="O21" s="208">
        <f>SUM(O25:O29)</f>
        <v>0</v>
      </c>
      <c r="P21" s="208">
        <f>SUM(P25:P29)</f>
        <v>0</v>
      </c>
      <c r="Q21" s="207">
        <f t="shared" si="6"/>
        <v>1970</v>
      </c>
      <c r="R21" s="208">
        <f>R25+R26+R27+R28+R29+R30</f>
        <v>1970</v>
      </c>
      <c r="S21" s="208">
        <f>SUM(S25:S29)</f>
        <v>0</v>
      </c>
      <c r="T21" s="208">
        <f>SUM(T25:T29)</f>
        <v>0</v>
      </c>
    </row>
    <row r="22" spans="2:20" ht="20">
      <c r="B22" s="195"/>
      <c r="C22" s="196"/>
      <c r="D22" s="197" t="s">
        <v>224</v>
      </c>
      <c r="E22" s="198">
        <f t="shared" si="0"/>
        <v>0</v>
      </c>
      <c r="F22" s="198">
        <f>SUM(F23:F24)</f>
        <v>0</v>
      </c>
      <c r="G22" s="198">
        <f>SUM(G23:G24)</f>
        <v>0</v>
      </c>
      <c r="H22" s="198">
        <f>SUM(H23:H24)</f>
        <v>0</v>
      </c>
      <c r="I22" s="198">
        <f t="shared" si="2"/>
        <v>0</v>
      </c>
      <c r="J22" s="198">
        <f>SUM(J23:J24)</f>
        <v>0</v>
      </c>
      <c r="K22" s="198">
        <f>SUM(K23:K24)</f>
        <v>0</v>
      </c>
      <c r="L22" s="198">
        <f>SUM(L23:L24)</f>
        <v>0</v>
      </c>
      <c r="M22" s="198">
        <f t="shared" si="4"/>
        <v>0</v>
      </c>
      <c r="N22" s="198">
        <f>SUM(N23:N24)</f>
        <v>0</v>
      </c>
      <c r="O22" s="198">
        <f>SUM(O23:O24)</f>
        <v>0</v>
      </c>
      <c r="P22" s="198">
        <f>SUM(P23:P24)</f>
        <v>0</v>
      </c>
      <c r="Q22" s="198">
        <f t="shared" si="6"/>
        <v>0</v>
      </c>
      <c r="R22" s="198">
        <f>SUM(R23:R24)</f>
        <v>0</v>
      </c>
      <c r="S22" s="198">
        <f>SUM(S23:S24)</f>
        <v>0</v>
      </c>
      <c r="T22" s="198">
        <f>SUM(T23:T24)</f>
        <v>0</v>
      </c>
    </row>
    <row r="23" spans="2:20" ht="20">
      <c r="B23" s="195"/>
      <c r="C23" s="196"/>
      <c r="D23" s="199" t="s">
        <v>229</v>
      </c>
      <c r="E23" s="200">
        <f t="shared" si="0"/>
        <v>0</v>
      </c>
      <c r="F23" s="200">
        <v>0</v>
      </c>
      <c r="G23" s="200">
        <v>0</v>
      </c>
      <c r="H23" s="200">
        <v>0</v>
      </c>
      <c r="I23" s="200">
        <f t="shared" si="2"/>
        <v>0</v>
      </c>
      <c r="J23" s="200">
        <v>0</v>
      </c>
      <c r="K23" s="200">
        <v>0</v>
      </c>
      <c r="L23" s="200">
        <v>0</v>
      </c>
      <c r="M23" s="200">
        <f t="shared" si="4"/>
        <v>0</v>
      </c>
      <c r="N23" s="200">
        <v>0</v>
      </c>
      <c r="O23" s="200">
        <v>0</v>
      </c>
      <c r="P23" s="200">
        <v>0</v>
      </c>
      <c r="Q23" s="200">
        <f t="shared" si="6"/>
        <v>0</v>
      </c>
      <c r="R23" s="200">
        <v>0</v>
      </c>
      <c r="S23" s="200">
        <v>0</v>
      </c>
      <c r="T23" s="200">
        <v>0</v>
      </c>
    </row>
    <row r="24" spans="2:20" ht="20">
      <c r="B24" s="195"/>
      <c r="C24" s="196"/>
      <c r="D24" s="199" t="s">
        <v>230</v>
      </c>
      <c r="E24" s="198">
        <f t="shared" si="0"/>
        <v>0</v>
      </c>
      <c r="F24" s="200">
        <v>0</v>
      </c>
      <c r="G24" s="200">
        <v>0</v>
      </c>
      <c r="H24" s="200">
        <v>0</v>
      </c>
      <c r="I24" s="198">
        <f t="shared" si="2"/>
        <v>0</v>
      </c>
      <c r="J24" s="200">
        <v>0</v>
      </c>
      <c r="K24" s="200">
        <v>0</v>
      </c>
      <c r="L24" s="200">
        <v>0</v>
      </c>
      <c r="M24" s="198">
        <f t="shared" si="4"/>
        <v>0</v>
      </c>
      <c r="N24" s="200">
        <v>0</v>
      </c>
      <c r="O24" s="200">
        <v>0</v>
      </c>
      <c r="P24" s="200">
        <v>0</v>
      </c>
      <c r="Q24" s="198">
        <f t="shared" si="6"/>
        <v>0</v>
      </c>
      <c r="R24" s="200">
        <v>0</v>
      </c>
      <c r="S24" s="200">
        <v>0</v>
      </c>
      <c r="T24" s="200">
        <v>0</v>
      </c>
    </row>
    <row r="25" spans="2:20">
      <c r="B25" s="209"/>
      <c r="C25" s="210" t="s">
        <v>235</v>
      </c>
      <c r="D25" s="211" t="s">
        <v>236</v>
      </c>
      <c r="E25" s="212">
        <f t="shared" si="0"/>
        <v>1209</v>
      </c>
      <c r="F25" s="213">
        <v>1209</v>
      </c>
      <c r="G25" s="200">
        <v>0</v>
      </c>
      <c r="H25" s="200">
        <v>0</v>
      </c>
      <c r="I25" s="212">
        <f t="shared" si="2"/>
        <v>1209</v>
      </c>
      <c r="J25" s="213">
        <v>1209</v>
      </c>
      <c r="K25" s="200">
        <v>0</v>
      </c>
      <c r="L25" s="200">
        <v>0</v>
      </c>
      <c r="M25" s="212">
        <f t="shared" si="4"/>
        <v>1209</v>
      </c>
      <c r="N25" s="213">
        <v>1209</v>
      </c>
      <c r="O25" s="200">
        <v>0</v>
      </c>
      <c r="P25" s="200">
        <v>0</v>
      </c>
      <c r="Q25" s="212">
        <f t="shared" si="6"/>
        <v>1209</v>
      </c>
      <c r="R25" s="213">
        <v>1209</v>
      </c>
      <c r="S25" s="200">
        <v>0</v>
      </c>
      <c r="T25" s="200">
        <v>0</v>
      </c>
    </row>
    <row r="26" spans="2:20" ht="19">
      <c r="B26" s="209"/>
      <c r="C26" s="210" t="s">
        <v>237</v>
      </c>
      <c r="D26" s="214" t="s">
        <v>238</v>
      </c>
      <c r="E26" s="212">
        <f t="shared" si="0"/>
        <v>34</v>
      </c>
      <c r="F26" s="213">
        <v>34</v>
      </c>
      <c r="G26" s="200">
        <v>0</v>
      </c>
      <c r="H26" s="200">
        <v>0</v>
      </c>
      <c r="I26" s="212">
        <f t="shared" si="2"/>
        <v>34</v>
      </c>
      <c r="J26" s="213">
        <v>34</v>
      </c>
      <c r="K26" s="200">
        <v>0</v>
      </c>
      <c r="L26" s="200">
        <v>0</v>
      </c>
      <c r="M26" s="212">
        <f t="shared" si="4"/>
        <v>34</v>
      </c>
      <c r="N26" s="213">
        <v>34</v>
      </c>
      <c r="O26" s="200">
        <v>0</v>
      </c>
      <c r="P26" s="200">
        <v>0</v>
      </c>
      <c r="Q26" s="212">
        <f t="shared" si="6"/>
        <v>34</v>
      </c>
      <c r="R26" s="213">
        <v>34</v>
      </c>
      <c r="S26" s="200">
        <v>0</v>
      </c>
      <c r="T26" s="200">
        <v>0</v>
      </c>
    </row>
    <row r="27" spans="2:20" ht="38">
      <c r="B27" s="209"/>
      <c r="C27" s="210" t="s">
        <v>239</v>
      </c>
      <c r="D27" s="214" t="s">
        <v>240</v>
      </c>
      <c r="E27" s="212">
        <f t="shared" si="0"/>
        <v>161</v>
      </c>
      <c r="F27" s="213">
        <v>161</v>
      </c>
      <c r="G27" s="200">
        <v>0</v>
      </c>
      <c r="H27" s="200">
        <v>0</v>
      </c>
      <c r="I27" s="212">
        <f t="shared" si="2"/>
        <v>161</v>
      </c>
      <c r="J27" s="213">
        <v>161</v>
      </c>
      <c r="K27" s="200">
        <v>0</v>
      </c>
      <c r="L27" s="200">
        <v>0</v>
      </c>
      <c r="M27" s="212">
        <f t="shared" si="4"/>
        <v>161</v>
      </c>
      <c r="N27" s="213">
        <v>161</v>
      </c>
      <c r="O27" s="200">
        <v>0</v>
      </c>
      <c r="P27" s="200">
        <v>0</v>
      </c>
      <c r="Q27" s="212">
        <f t="shared" si="6"/>
        <v>161</v>
      </c>
      <c r="R27" s="213">
        <v>161</v>
      </c>
      <c r="S27" s="200">
        <v>0</v>
      </c>
      <c r="T27" s="200">
        <v>0</v>
      </c>
    </row>
    <row r="28" spans="2:20" ht="19">
      <c r="B28" s="209"/>
      <c r="C28" s="210" t="s">
        <v>241</v>
      </c>
      <c r="D28" s="214" t="s">
        <v>242</v>
      </c>
      <c r="E28" s="212">
        <f t="shared" si="0"/>
        <v>420</v>
      </c>
      <c r="F28" s="213">
        <v>420</v>
      </c>
      <c r="G28" s="200">
        <v>0</v>
      </c>
      <c r="H28" s="200">
        <v>0</v>
      </c>
      <c r="I28" s="212">
        <f t="shared" si="2"/>
        <v>420</v>
      </c>
      <c r="J28" s="213">
        <v>420</v>
      </c>
      <c r="K28" s="200">
        <v>0</v>
      </c>
      <c r="L28" s="200">
        <v>0</v>
      </c>
      <c r="M28" s="212">
        <f t="shared" si="4"/>
        <v>420</v>
      </c>
      <c r="N28" s="213">
        <v>420</v>
      </c>
      <c r="O28" s="200">
        <v>0</v>
      </c>
      <c r="P28" s="200">
        <v>0</v>
      </c>
      <c r="Q28" s="212">
        <f t="shared" si="6"/>
        <v>420</v>
      </c>
      <c r="R28" s="213">
        <v>420</v>
      </c>
      <c r="S28" s="200">
        <v>0</v>
      </c>
      <c r="T28" s="200">
        <v>0</v>
      </c>
    </row>
    <row r="29" spans="2:20" ht="19">
      <c r="B29" s="209"/>
      <c r="C29" s="210" t="s">
        <v>243</v>
      </c>
      <c r="D29" s="214" t="s">
        <v>244</v>
      </c>
      <c r="E29" s="212">
        <f t="shared" si="0"/>
        <v>110</v>
      </c>
      <c r="F29" s="213">
        <v>110</v>
      </c>
      <c r="G29" s="200">
        <v>0</v>
      </c>
      <c r="H29" s="200">
        <v>0</v>
      </c>
      <c r="I29" s="212">
        <f t="shared" si="2"/>
        <v>110</v>
      </c>
      <c r="J29" s="213">
        <v>110</v>
      </c>
      <c r="K29" s="200">
        <v>0</v>
      </c>
      <c r="L29" s="200">
        <v>0</v>
      </c>
      <c r="M29" s="212">
        <f t="shared" si="4"/>
        <v>110</v>
      </c>
      <c r="N29" s="213">
        <v>110</v>
      </c>
      <c r="O29" s="200">
        <v>0</v>
      </c>
      <c r="P29" s="200">
        <v>0</v>
      </c>
      <c r="Q29" s="212">
        <f t="shared" si="6"/>
        <v>110</v>
      </c>
      <c r="R29" s="213">
        <v>110</v>
      </c>
      <c r="S29" s="200">
        <v>0</v>
      </c>
      <c r="T29" s="200">
        <v>0</v>
      </c>
    </row>
    <row r="30" spans="2:20" ht="19">
      <c r="B30" s="209"/>
      <c r="C30" s="210" t="s">
        <v>245</v>
      </c>
      <c r="D30" s="214" t="s">
        <v>246</v>
      </c>
      <c r="E30" s="212">
        <f t="shared" si="0"/>
        <v>36</v>
      </c>
      <c r="F30" s="213">
        <v>36</v>
      </c>
      <c r="G30" s="200">
        <v>0</v>
      </c>
      <c r="H30" s="200">
        <v>0</v>
      </c>
      <c r="I30" s="212">
        <f t="shared" si="2"/>
        <v>36</v>
      </c>
      <c r="J30" s="213">
        <v>36</v>
      </c>
      <c r="K30" s="200">
        <v>0</v>
      </c>
      <c r="L30" s="200">
        <v>0</v>
      </c>
      <c r="M30" s="212">
        <f t="shared" si="4"/>
        <v>36</v>
      </c>
      <c r="N30" s="213">
        <v>36</v>
      </c>
      <c r="O30" s="200">
        <v>0</v>
      </c>
      <c r="P30" s="200">
        <v>0</v>
      </c>
      <c r="Q30" s="212">
        <f t="shared" si="6"/>
        <v>36</v>
      </c>
      <c r="R30" s="213">
        <v>36</v>
      </c>
      <c r="S30" s="200">
        <v>0</v>
      </c>
      <c r="T30" s="200">
        <v>0</v>
      </c>
    </row>
    <row r="31" spans="2:20" ht="20">
      <c r="B31" s="190" t="s">
        <v>247</v>
      </c>
      <c r="C31" s="191"/>
      <c r="D31" s="192" t="s">
        <v>248</v>
      </c>
      <c r="E31" s="207">
        <f t="shared" si="0"/>
        <v>22500</v>
      </c>
      <c r="F31" s="208">
        <f>F35+F36+F37+F38+F39+F40</f>
        <v>22500</v>
      </c>
      <c r="G31" s="208">
        <f>SUM(G35:G39)</f>
        <v>0</v>
      </c>
      <c r="H31" s="208">
        <f>SUM(H35:H39)</f>
        <v>0</v>
      </c>
      <c r="I31" s="207">
        <f t="shared" si="2"/>
        <v>22500</v>
      </c>
      <c r="J31" s="208">
        <f>J35+J36+J37+J38+J39+J40</f>
        <v>22500</v>
      </c>
      <c r="K31" s="208">
        <f>SUM(K35:K39)</f>
        <v>0</v>
      </c>
      <c r="L31" s="208">
        <f>SUM(L35:L39)</f>
        <v>0</v>
      </c>
      <c r="M31" s="207">
        <f t="shared" si="4"/>
        <v>22500</v>
      </c>
      <c r="N31" s="208">
        <f>N35+N36+N37+N38+N39+N40</f>
        <v>22500</v>
      </c>
      <c r="O31" s="208">
        <f>SUM(O35:O39)</f>
        <v>0</v>
      </c>
      <c r="P31" s="208">
        <f>SUM(P35:P39)</f>
        <v>0</v>
      </c>
      <c r="Q31" s="207">
        <f t="shared" si="6"/>
        <v>22500</v>
      </c>
      <c r="R31" s="208">
        <f>R35+R36+R37+R38+R39+R40</f>
        <v>22500</v>
      </c>
      <c r="S31" s="208">
        <f>SUM(S35:S39)</f>
        <v>0</v>
      </c>
      <c r="T31" s="208">
        <f>SUM(T35:T39)</f>
        <v>0</v>
      </c>
    </row>
    <row r="32" spans="2:20" ht="20">
      <c r="B32" s="195"/>
      <c r="C32" s="196"/>
      <c r="D32" s="197" t="s">
        <v>224</v>
      </c>
      <c r="E32" s="198">
        <f t="shared" si="0"/>
        <v>0</v>
      </c>
      <c r="F32" s="198">
        <f>SUM(F33:F34)</f>
        <v>0</v>
      </c>
      <c r="G32" s="198">
        <f>SUM(G33:G34)</f>
        <v>0</v>
      </c>
      <c r="H32" s="198">
        <f>SUM(H33:H34)</f>
        <v>0</v>
      </c>
      <c r="I32" s="198">
        <f t="shared" si="2"/>
        <v>0</v>
      </c>
      <c r="J32" s="198">
        <f>SUM(J33:J34)</f>
        <v>0</v>
      </c>
      <c r="K32" s="198">
        <f>SUM(K33:K34)</f>
        <v>0</v>
      </c>
      <c r="L32" s="198">
        <f>SUM(L33:L34)</f>
        <v>0</v>
      </c>
      <c r="M32" s="198">
        <f t="shared" si="4"/>
        <v>0</v>
      </c>
      <c r="N32" s="198">
        <f>SUM(N33:N34)</f>
        <v>0</v>
      </c>
      <c r="O32" s="198">
        <f>SUM(O33:O34)</f>
        <v>0</v>
      </c>
      <c r="P32" s="198">
        <f>SUM(P33:P34)</f>
        <v>0</v>
      </c>
      <c r="Q32" s="198">
        <f t="shared" si="6"/>
        <v>0</v>
      </c>
      <c r="R32" s="198">
        <f>SUM(R33:R34)</f>
        <v>0</v>
      </c>
      <c r="S32" s="198">
        <f>SUM(S33:S34)</f>
        <v>0</v>
      </c>
      <c r="T32" s="198">
        <f>SUM(T33:T34)</f>
        <v>0</v>
      </c>
    </row>
    <row r="33" spans="2:20" ht="20">
      <c r="B33" s="195"/>
      <c r="C33" s="196"/>
      <c r="D33" s="199" t="s">
        <v>229</v>
      </c>
      <c r="E33" s="200">
        <f t="shared" si="0"/>
        <v>0</v>
      </c>
      <c r="F33" s="200">
        <v>0</v>
      </c>
      <c r="G33" s="200">
        <v>0</v>
      </c>
      <c r="H33" s="200">
        <v>0</v>
      </c>
      <c r="I33" s="200">
        <f t="shared" si="2"/>
        <v>0</v>
      </c>
      <c r="J33" s="200">
        <v>0</v>
      </c>
      <c r="K33" s="200">
        <v>0</v>
      </c>
      <c r="L33" s="200">
        <v>0</v>
      </c>
      <c r="M33" s="200">
        <f t="shared" si="4"/>
        <v>0</v>
      </c>
      <c r="N33" s="200">
        <v>0</v>
      </c>
      <c r="O33" s="200">
        <v>0</v>
      </c>
      <c r="P33" s="200">
        <v>0</v>
      </c>
      <c r="Q33" s="200">
        <f t="shared" si="6"/>
        <v>0</v>
      </c>
      <c r="R33" s="200">
        <v>0</v>
      </c>
      <c r="S33" s="200">
        <v>0</v>
      </c>
      <c r="T33" s="200">
        <v>0</v>
      </c>
    </row>
    <row r="34" spans="2:20" ht="20">
      <c r="B34" s="195"/>
      <c r="C34" s="196"/>
      <c r="D34" s="199" t="s">
        <v>230</v>
      </c>
      <c r="E34" s="198">
        <f t="shared" si="0"/>
        <v>0</v>
      </c>
      <c r="F34" s="200">
        <v>0</v>
      </c>
      <c r="G34" s="200">
        <v>0</v>
      </c>
      <c r="H34" s="200">
        <v>0</v>
      </c>
      <c r="I34" s="198">
        <f t="shared" si="2"/>
        <v>0</v>
      </c>
      <c r="J34" s="200">
        <v>0</v>
      </c>
      <c r="K34" s="200">
        <v>0</v>
      </c>
      <c r="L34" s="200">
        <v>0</v>
      </c>
      <c r="M34" s="198">
        <f t="shared" si="4"/>
        <v>0</v>
      </c>
      <c r="N34" s="200">
        <v>0</v>
      </c>
      <c r="O34" s="200">
        <v>0</v>
      </c>
      <c r="P34" s="200">
        <v>0</v>
      </c>
      <c r="Q34" s="198">
        <f t="shared" si="6"/>
        <v>0</v>
      </c>
      <c r="R34" s="200">
        <v>0</v>
      </c>
      <c r="S34" s="200">
        <v>0</v>
      </c>
      <c r="T34" s="200">
        <v>0</v>
      </c>
    </row>
    <row r="35" spans="2:20" ht="19">
      <c r="B35" s="209"/>
      <c r="C35" s="210" t="s">
        <v>249</v>
      </c>
      <c r="D35" s="214" t="s">
        <v>250</v>
      </c>
      <c r="E35" s="212">
        <f t="shared" si="0"/>
        <v>14217</v>
      </c>
      <c r="F35" s="213">
        <v>14217</v>
      </c>
      <c r="G35" s="200">
        <v>0</v>
      </c>
      <c r="H35" s="200">
        <v>0</v>
      </c>
      <c r="I35" s="212">
        <f t="shared" si="2"/>
        <v>14217</v>
      </c>
      <c r="J35" s="213">
        <v>14217</v>
      </c>
      <c r="K35" s="200">
        <v>0</v>
      </c>
      <c r="L35" s="200">
        <v>0</v>
      </c>
      <c r="M35" s="212">
        <f t="shared" si="4"/>
        <v>14217</v>
      </c>
      <c r="N35" s="213">
        <v>14217</v>
      </c>
      <c r="O35" s="200">
        <v>0</v>
      </c>
      <c r="P35" s="200">
        <v>0</v>
      </c>
      <c r="Q35" s="212">
        <f t="shared" si="6"/>
        <v>14217</v>
      </c>
      <c r="R35" s="213">
        <v>14217</v>
      </c>
      <c r="S35" s="200">
        <v>0</v>
      </c>
      <c r="T35" s="200">
        <v>0</v>
      </c>
    </row>
    <row r="36" spans="2:20" ht="19">
      <c r="B36" s="209"/>
      <c r="C36" s="210" t="s">
        <v>251</v>
      </c>
      <c r="D36" s="214" t="s">
        <v>252</v>
      </c>
      <c r="E36" s="212">
        <f t="shared" si="0"/>
        <v>150</v>
      </c>
      <c r="F36" s="213">
        <v>150</v>
      </c>
      <c r="G36" s="200">
        <v>0</v>
      </c>
      <c r="H36" s="200">
        <v>0</v>
      </c>
      <c r="I36" s="212">
        <f t="shared" si="2"/>
        <v>150</v>
      </c>
      <c r="J36" s="213">
        <v>150</v>
      </c>
      <c r="K36" s="200">
        <v>0</v>
      </c>
      <c r="L36" s="200">
        <v>0</v>
      </c>
      <c r="M36" s="212">
        <f t="shared" si="4"/>
        <v>150</v>
      </c>
      <c r="N36" s="213">
        <v>150</v>
      </c>
      <c r="O36" s="200">
        <v>0</v>
      </c>
      <c r="P36" s="200">
        <v>0</v>
      </c>
      <c r="Q36" s="212">
        <f t="shared" si="6"/>
        <v>150</v>
      </c>
      <c r="R36" s="213">
        <v>150</v>
      </c>
      <c r="S36" s="200">
        <v>0</v>
      </c>
      <c r="T36" s="200">
        <v>0</v>
      </c>
    </row>
    <row r="37" spans="2:20" ht="19">
      <c r="B37" s="209"/>
      <c r="C37" s="210" t="s">
        <v>253</v>
      </c>
      <c r="D37" s="214" t="s">
        <v>254</v>
      </c>
      <c r="E37" s="212">
        <f t="shared" si="0"/>
        <v>7603</v>
      </c>
      <c r="F37" s="213">
        <v>7603</v>
      </c>
      <c r="G37" s="200">
        <v>0</v>
      </c>
      <c r="H37" s="200">
        <v>0</v>
      </c>
      <c r="I37" s="212">
        <f t="shared" si="2"/>
        <v>7603</v>
      </c>
      <c r="J37" s="213">
        <v>7603</v>
      </c>
      <c r="K37" s="200">
        <v>0</v>
      </c>
      <c r="L37" s="200">
        <v>0</v>
      </c>
      <c r="M37" s="212">
        <f t="shared" si="4"/>
        <v>7603</v>
      </c>
      <c r="N37" s="213">
        <v>7603</v>
      </c>
      <c r="O37" s="200">
        <v>0</v>
      </c>
      <c r="P37" s="200">
        <v>0</v>
      </c>
      <c r="Q37" s="212">
        <f t="shared" si="6"/>
        <v>7603</v>
      </c>
      <c r="R37" s="213">
        <v>7603</v>
      </c>
      <c r="S37" s="200">
        <v>0</v>
      </c>
      <c r="T37" s="200">
        <v>0</v>
      </c>
    </row>
    <row r="38" spans="2:20" ht="19">
      <c r="B38" s="209"/>
      <c r="C38" s="210" t="s">
        <v>255</v>
      </c>
      <c r="D38" s="214" t="s">
        <v>256</v>
      </c>
      <c r="E38" s="212">
        <f t="shared" si="0"/>
        <v>400</v>
      </c>
      <c r="F38" s="213">
        <v>400</v>
      </c>
      <c r="G38" s="200">
        <v>0</v>
      </c>
      <c r="H38" s="200">
        <v>0</v>
      </c>
      <c r="I38" s="212">
        <f t="shared" si="2"/>
        <v>400</v>
      </c>
      <c r="J38" s="213">
        <v>400</v>
      </c>
      <c r="K38" s="200">
        <v>0</v>
      </c>
      <c r="L38" s="200">
        <v>0</v>
      </c>
      <c r="M38" s="212">
        <f t="shared" si="4"/>
        <v>400</v>
      </c>
      <c r="N38" s="213">
        <v>400</v>
      </c>
      <c r="O38" s="200">
        <v>0</v>
      </c>
      <c r="P38" s="200">
        <v>0</v>
      </c>
      <c r="Q38" s="212">
        <f t="shared" si="6"/>
        <v>400</v>
      </c>
      <c r="R38" s="213">
        <v>400</v>
      </c>
      <c r="S38" s="200">
        <v>0</v>
      </c>
      <c r="T38" s="200">
        <v>0</v>
      </c>
    </row>
    <row r="39" spans="2:20" ht="19">
      <c r="B39" s="209"/>
      <c r="C39" s="210" t="s">
        <v>257</v>
      </c>
      <c r="D39" s="214" t="s">
        <v>258</v>
      </c>
      <c r="E39" s="212">
        <f t="shared" si="0"/>
        <v>30</v>
      </c>
      <c r="F39" s="213">
        <v>30</v>
      </c>
      <c r="G39" s="200">
        <v>0</v>
      </c>
      <c r="H39" s="200">
        <v>0</v>
      </c>
      <c r="I39" s="212">
        <f t="shared" si="2"/>
        <v>30</v>
      </c>
      <c r="J39" s="213">
        <v>30</v>
      </c>
      <c r="K39" s="200">
        <v>0</v>
      </c>
      <c r="L39" s="200">
        <v>0</v>
      </c>
      <c r="M39" s="212">
        <f t="shared" si="4"/>
        <v>30</v>
      </c>
      <c r="N39" s="213">
        <v>30</v>
      </c>
      <c r="O39" s="200">
        <v>0</v>
      </c>
      <c r="P39" s="200">
        <v>0</v>
      </c>
      <c r="Q39" s="212">
        <f t="shared" si="6"/>
        <v>30</v>
      </c>
      <c r="R39" s="213">
        <v>30</v>
      </c>
      <c r="S39" s="200">
        <v>0</v>
      </c>
      <c r="T39" s="200">
        <v>0</v>
      </c>
    </row>
    <row r="40" spans="2:20" ht="19">
      <c r="B40" s="209"/>
      <c r="C40" s="210" t="s">
        <v>259</v>
      </c>
      <c r="D40" s="214" t="s">
        <v>260</v>
      </c>
      <c r="E40" s="212">
        <f t="shared" si="0"/>
        <v>100</v>
      </c>
      <c r="F40" s="213">
        <v>100</v>
      </c>
      <c r="G40" s="200">
        <v>0</v>
      </c>
      <c r="H40" s="200">
        <v>0</v>
      </c>
      <c r="I40" s="212">
        <f t="shared" si="2"/>
        <v>100</v>
      </c>
      <c r="J40" s="213">
        <v>100</v>
      </c>
      <c r="K40" s="200">
        <v>0</v>
      </c>
      <c r="L40" s="200">
        <v>0</v>
      </c>
      <c r="M40" s="212">
        <f t="shared" si="4"/>
        <v>100</v>
      </c>
      <c r="N40" s="213">
        <v>100</v>
      </c>
      <c r="O40" s="200">
        <v>0</v>
      </c>
      <c r="P40" s="200">
        <v>0</v>
      </c>
      <c r="Q40" s="212">
        <f t="shared" si="6"/>
        <v>100</v>
      </c>
      <c r="R40" s="213">
        <v>100</v>
      </c>
      <c r="S40" s="200">
        <v>0</v>
      </c>
      <c r="T40" s="200">
        <v>0</v>
      </c>
    </row>
    <row r="41" spans="2:20" ht="20">
      <c r="B41" s="190" t="s">
        <v>261</v>
      </c>
      <c r="C41" s="191"/>
      <c r="D41" s="192" t="s">
        <v>262</v>
      </c>
      <c r="E41" s="207">
        <f t="shared" si="0"/>
        <v>1900</v>
      </c>
      <c r="F41" s="208">
        <f t="shared" ref="F41:T41" si="9">SUM(F45:F49)</f>
        <v>1900</v>
      </c>
      <c r="G41" s="208">
        <f t="shared" si="9"/>
        <v>0</v>
      </c>
      <c r="H41" s="208">
        <f t="shared" si="9"/>
        <v>0</v>
      </c>
      <c r="I41" s="207">
        <f t="shared" si="2"/>
        <v>1900</v>
      </c>
      <c r="J41" s="208">
        <f t="shared" si="9"/>
        <v>1900</v>
      </c>
      <c r="K41" s="208">
        <f t="shared" si="9"/>
        <v>0</v>
      </c>
      <c r="L41" s="208">
        <f t="shared" si="9"/>
        <v>0</v>
      </c>
      <c r="M41" s="207">
        <f t="shared" si="4"/>
        <v>1900</v>
      </c>
      <c r="N41" s="208">
        <f>SUM(N45:N49)</f>
        <v>1900</v>
      </c>
      <c r="O41" s="208">
        <f>SUM(O45:O49)</f>
        <v>0</v>
      </c>
      <c r="P41" s="208">
        <f>SUM(P45:P49)</f>
        <v>0</v>
      </c>
      <c r="Q41" s="207">
        <f t="shared" si="6"/>
        <v>1900</v>
      </c>
      <c r="R41" s="208">
        <f t="shared" si="9"/>
        <v>1900</v>
      </c>
      <c r="S41" s="208">
        <f t="shared" si="9"/>
        <v>0</v>
      </c>
      <c r="T41" s="208">
        <f t="shared" si="9"/>
        <v>0</v>
      </c>
    </row>
    <row r="42" spans="2:20" ht="20">
      <c r="B42" s="195"/>
      <c r="C42" s="196"/>
      <c r="D42" s="197" t="s">
        <v>224</v>
      </c>
      <c r="E42" s="198">
        <f t="shared" si="0"/>
        <v>0</v>
      </c>
      <c r="F42" s="198">
        <f>SUM(F43:F44)</f>
        <v>0</v>
      </c>
      <c r="G42" s="198">
        <f>SUM(G43:G44)</f>
        <v>0</v>
      </c>
      <c r="H42" s="198">
        <f>SUM(H43:H44)</f>
        <v>0</v>
      </c>
      <c r="I42" s="198">
        <f t="shared" si="2"/>
        <v>0</v>
      </c>
      <c r="J42" s="198">
        <f>SUM(J43:J44)</f>
        <v>0</v>
      </c>
      <c r="K42" s="198">
        <f>SUM(K43:K44)</f>
        <v>0</v>
      </c>
      <c r="L42" s="198">
        <f>SUM(L43:L44)</f>
        <v>0</v>
      </c>
      <c r="M42" s="198">
        <f t="shared" si="4"/>
        <v>0</v>
      </c>
      <c r="N42" s="198">
        <f>SUM(N43:N44)</f>
        <v>0</v>
      </c>
      <c r="O42" s="198">
        <f>SUM(O43:O44)</f>
        <v>0</v>
      </c>
      <c r="P42" s="198">
        <f>SUM(P43:P44)</f>
        <v>0</v>
      </c>
      <c r="Q42" s="198">
        <f t="shared" si="6"/>
        <v>0</v>
      </c>
      <c r="R42" s="198">
        <f>SUM(R43:R44)</f>
        <v>0</v>
      </c>
      <c r="S42" s="198">
        <f>SUM(S43:S44)</f>
        <v>0</v>
      </c>
      <c r="T42" s="198">
        <f>SUM(T43:T44)</f>
        <v>0</v>
      </c>
    </row>
    <row r="43" spans="2:20" ht="20">
      <c r="B43" s="195"/>
      <c r="C43" s="196"/>
      <c r="D43" s="199" t="s">
        <v>229</v>
      </c>
      <c r="E43" s="200">
        <f t="shared" si="0"/>
        <v>0</v>
      </c>
      <c r="F43" s="200">
        <v>0</v>
      </c>
      <c r="G43" s="200">
        <v>0</v>
      </c>
      <c r="H43" s="200">
        <v>0</v>
      </c>
      <c r="I43" s="200">
        <f t="shared" si="2"/>
        <v>0</v>
      </c>
      <c r="J43" s="200">
        <v>0</v>
      </c>
      <c r="K43" s="200">
        <v>0</v>
      </c>
      <c r="L43" s="200">
        <v>0</v>
      </c>
      <c r="M43" s="200">
        <f t="shared" si="4"/>
        <v>0</v>
      </c>
      <c r="N43" s="200">
        <v>0</v>
      </c>
      <c r="O43" s="200">
        <v>0</v>
      </c>
      <c r="P43" s="200">
        <v>0</v>
      </c>
      <c r="Q43" s="200">
        <f t="shared" si="6"/>
        <v>0</v>
      </c>
      <c r="R43" s="200">
        <v>0</v>
      </c>
      <c r="S43" s="200">
        <v>0</v>
      </c>
      <c r="T43" s="200">
        <v>0</v>
      </c>
    </row>
    <row r="44" spans="2:20" ht="20">
      <c r="B44" s="195"/>
      <c r="C44" s="196"/>
      <c r="D44" s="199" t="s">
        <v>230</v>
      </c>
      <c r="E44" s="198">
        <f t="shared" si="0"/>
        <v>0</v>
      </c>
      <c r="F44" s="200">
        <v>0</v>
      </c>
      <c r="G44" s="200">
        <v>0</v>
      </c>
      <c r="H44" s="200">
        <v>0</v>
      </c>
      <c r="I44" s="198">
        <f t="shared" si="2"/>
        <v>0</v>
      </c>
      <c r="J44" s="200">
        <v>0</v>
      </c>
      <c r="K44" s="200">
        <v>0</v>
      </c>
      <c r="L44" s="200">
        <v>0</v>
      </c>
      <c r="M44" s="198">
        <f t="shared" si="4"/>
        <v>0</v>
      </c>
      <c r="N44" s="200">
        <v>0</v>
      </c>
      <c r="O44" s="200">
        <v>0</v>
      </c>
      <c r="P44" s="200">
        <v>0</v>
      </c>
      <c r="Q44" s="198">
        <f t="shared" si="6"/>
        <v>0</v>
      </c>
      <c r="R44" s="200">
        <v>0</v>
      </c>
      <c r="S44" s="200">
        <v>0</v>
      </c>
      <c r="T44" s="200">
        <v>0</v>
      </c>
    </row>
    <row r="45" spans="2:20" ht="57">
      <c r="B45" s="209"/>
      <c r="C45" s="210" t="s">
        <v>263</v>
      </c>
      <c r="D45" s="214" t="s">
        <v>264</v>
      </c>
      <c r="E45" s="212">
        <f t="shared" si="0"/>
        <v>600</v>
      </c>
      <c r="F45" s="213">
        <v>600</v>
      </c>
      <c r="G45" s="200">
        <v>0</v>
      </c>
      <c r="H45" s="200">
        <v>0</v>
      </c>
      <c r="I45" s="212">
        <f t="shared" si="2"/>
        <v>600</v>
      </c>
      <c r="J45" s="213">
        <v>600</v>
      </c>
      <c r="K45" s="200">
        <v>0</v>
      </c>
      <c r="L45" s="200">
        <v>0</v>
      </c>
      <c r="M45" s="212">
        <f t="shared" si="4"/>
        <v>600</v>
      </c>
      <c r="N45" s="213">
        <v>600</v>
      </c>
      <c r="O45" s="200">
        <v>0</v>
      </c>
      <c r="P45" s="200">
        <v>0</v>
      </c>
      <c r="Q45" s="212">
        <f t="shared" si="6"/>
        <v>600</v>
      </c>
      <c r="R45" s="213">
        <v>600</v>
      </c>
      <c r="S45" s="200">
        <v>0</v>
      </c>
      <c r="T45" s="200">
        <v>0</v>
      </c>
    </row>
    <row r="46" spans="2:20" ht="38">
      <c r="B46" s="209"/>
      <c r="C46" s="210" t="s">
        <v>265</v>
      </c>
      <c r="D46" s="214" t="s">
        <v>266</v>
      </c>
      <c r="E46" s="212">
        <f t="shared" si="0"/>
        <v>950</v>
      </c>
      <c r="F46" s="213">
        <v>950</v>
      </c>
      <c r="G46" s="200">
        <v>0</v>
      </c>
      <c r="H46" s="200">
        <v>0</v>
      </c>
      <c r="I46" s="212">
        <f t="shared" si="2"/>
        <v>950</v>
      </c>
      <c r="J46" s="213">
        <v>950</v>
      </c>
      <c r="K46" s="200">
        <v>0</v>
      </c>
      <c r="L46" s="200">
        <v>0</v>
      </c>
      <c r="M46" s="212">
        <f t="shared" si="4"/>
        <v>950</v>
      </c>
      <c r="N46" s="213">
        <v>950</v>
      </c>
      <c r="O46" s="200">
        <v>0</v>
      </c>
      <c r="P46" s="200">
        <v>0</v>
      </c>
      <c r="Q46" s="212">
        <f t="shared" si="6"/>
        <v>950</v>
      </c>
      <c r="R46" s="213">
        <v>950</v>
      </c>
      <c r="S46" s="200">
        <v>0</v>
      </c>
      <c r="T46" s="200">
        <v>0</v>
      </c>
    </row>
    <row r="47" spans="2:20" ht="19">
      <c r="B47" s="209"/>
      <c r="C47" s="210" t="s">
        <v>267</v>
      </c>
      <c r="D47" s="214" t="s">
        <v>268</v>
      </c>
      <c r="E47" s="212">
        <f t="shared" si="0"/>
        <v>30</v>
      </c>
      <c r="F47" s="213">
        <v>30</v>
      </c>
      <c r="G47" s="200">
        <v>0</v>
      </c>
      <c r="H47" s="200">
        <v>0</v>
      </c>
      <c r="I47" s="212">
        <f t="shared" si="2"/>
        <v>30</v>
      </c>
      <c r="J47" s="213">
        <v>30</v>
      </c>
      <c r="K47" s="200">
        <v>0</v>
      </c>
      <c r="L47" s="200">
        <v>0</v>
      </c>
      <c r="M47" s="212">
        <f t="shared" si="4"/>
        <v>30</v>
      </c>
      <c r="N47" s="213">
        <v>30</v>
      </c>
      <c r="O47" s="200">
        <v>0</v>
      </c>
      <c r="P47" s="200">
        <v>0</v>
      </c>
      <c r="Q47" s="212">
        <f t="shared" si="6"/>
        <v>30</v>
      </c>
      <c r="R47" s="213">
        <v>30</v>
      </c>
      <c r="S47" s="200">
        <v>0</v>
      </c>
      <c r="T47" s="200">
        <v>0</v>
      </c>
    </row>
    <row r="48" spans="2:20" ht="19">
      <c r="B48" s="209"/>
      <c r="C48" s="210" t="s">
        <v>269</v>
      </c>
      <c r="D48" s="214" t="s">
        <v>270</v>
      </c>
      <c r="E48" s="212">
        <f t="shared" si="0"/>
        <v>80</v>
      </c>
      <c r="F48" s="213">
        <v>80</v>
      </c>
      <c r="G48" s="200">
        <v>0</v>
      </c>
      <c r="H48" s="200">
        <v>0</v>
      </c>
      <c r="I48" s="212">
        <f t="shared" si="2"/>
        <v>80</v>
      </c>
      <c r="J48" s="213">
        <v>80</v>
      </c>
      <c r="K48" s="200">
        <v>0</v>
      </c>
      <c r="L48" s="200">
        <v>0</v>
      </c>
      <c r="M48" s="212">
        <f t="shared" si="4"/>
        <v>80</v>
      </c>
      <c r="N48" s="213">
        <v>80</v>
      </c>
      <c r="O48" s="200">
        <v>0</v>
      </c>
      <c r="P48" s="200">
        <v>0</v>
      </c>
      <c r="Q48" s="212">
        <f t="shared" si="6"/>
        <v>80</v>
      </c>
      <c r="R48" s="213">
        <v>80</v>
      </c>
      <c r="S48" s="200">
        <v>0</v>
      </c>
      <c r="T48" s="200">
        <v>0</v>
      </c>
    </row>
    <row r="49" spans="2:20" ht="87" customHeight="1">
      <c r="B49" s="209"/>
      <c r="C49" s="210" t="s">
        <v>271</v>
      </c>
      <c r="D49" s="214" t="s">
        <v>272</v>
      </c>
      <c r="E49" s="212">
        <f t="shared" si="0"/>
        <v>240</v>
      </c>
      <c r="F49" s="213">
        <v>240</v>
      </c>
      <c r="G49" s="200">
        <v>0</v>
      </c>
      <c r="H49" s="200">
        <v>0</v>
      </c>
      <c r="I49" s="212">
        <f t="shared" si="2"/>
        <v>240</v>
      </c>
      <c r="J49" s="213">
        <v>240</v>
      </c>
      <c r="K49" s="200">
        <v>0</v>
      </c>
      <c r="L49" s="200">
        <v>0</v>
      </c>
      <c r="M49" s="212">
        <f t="shared" si="4"/>
        <v>240</v>
      </c>
      <c r="N49" s="213">
        <v>240</v>
      </c>
      <c r="O49" s="200">
        <v>0</v>
      </c>
      <c r="P49" s="200">
        <v>0</v>
      </c>
      <c r="Q49" s="212">
        <f t="shared" si="6"/>
        <v>240</v>
      </c>
      <c r="R49" s="213">
        <v>240</v>
      </c>
      <c r="S49" s="200">
        <v>0</v>
      </c>
      <c r="T49" s="200">
        <v>0</v>
      </c>
    </row>
    <row r="50" spans="2:20" ht="20">
      <c r="B50" s="190" t="s">
        <v>273</v>
      </c>
      <c r="C50" s="191"/>
      <c r="D50" s="192" t="s">
        <v>274</v>
      </c>
      <c r="E50" s="207">
        <f t="shared" si="0"/>
        <v>1900</v>
      </c>
      <c r="F50" s="208">
        <f t="shared" ref="F50:T50" si="10">SUM(F54:F56)</f>
        <v>1900</v>
      </c>
      <c r="G50" s="208">
        <f t="shared" si="10"/>
        <v>0</v>
      </c>
      <c r="H50" s="208">
        <f t="shared" si="10"/>
        <v>0</v>
      </c>
      <c r="I50" s="207">
        <f t="shared" ref="I50:I101" si="11">SUM(J50:L50)</f>
        <v>1900</v>
      </c>
      <c r="J50" s="208">
        <f t="shared" si="10"/>
        <v>1900</v>
      </c>
      <c r="K50" s="208">
        <f t="shared" si="10"/>
        <v>0</v>
      </c>
      <c r="L50" s="208">
        <f t="shared" si="10"/>
        <v>0</v>
      </c>
      <c r="M50" s="207">
        <f t="shared" ref="M50:M113" si="12">SUM(N50:P50)</f>
        <v>2000</v>
      </c>
      <c r="N50" s="208">
        <f>SUM(N54:N56)</f>
        <v>2000</v>
      </c>
      <c r="O50" s="208">
        <f>SUM(O54:O56)</f>
        <v>0</v>
      </c>
      <c r="P50" s="208">
        <f>SUM(P54:P56)</f>
        <v>0</v>
      </c>
      <c r="Q50" s="207">
        <f t="shared" ref="Q50:Q101" si="13">SUM(R50:T50)</f>
        <v>2000</v>
      </c>
      <c r="R50" s="208">
        <f t="shared" si="10"/>
        <v>2000</v>
      </c>
      <c r="S50" s="208">
        <f t="shared" si="10"/>
        <v>0</v>
      </c>
      <c r="T50" s="208">
        <f t="shared" si="10"/>
        <v>0</v>
      </c>
    </row>
    <row r="51" spans="2:20" ht="20">
      <c r="B51" s="195"/>
      <c r="C51" s="196"/>
      <c r="D51" s="197" t="s">
        <v>224</v>
      </c>
      <c r="E51" s="198">
        <f t="shared" si="0"/>
        <v>0</v>
      </c>
      <c r="F51" s="198">
        <f>SUM(F52:F53)</f>
        <v>0</v>
      </c>
      <c r="G51" s="198">
        <f>SUM(G52:G53)</f>
        <v>0</v>
      </c>
      <c r="H51" s="198">
        <f>SUM(H52:H53)</f>
        <v>0</v>
      </c>
      <c r="I51" s="198">
        <f t="shared" si="11"/>
        <v>0</v>
      </c>
      <c r="J51" s="198">
        <f>SUM(J52:J53)</f>
        <v>0</v>
      </c>
      <c r="K51" s="198">
        <f>SUM(K52:K53)</f>
        <v>0</v>
      </c>
      <c r="L51" s="198">
        <f>SUM(L52:L53)</f>
        <v>0</v>
      </c>
      <c r="M51" s="198">
        <f t="shared" si="12"/>
        <v>0</v>
      </c>
      <c r="N51" s="198">
        <f>SUM(N52:N53)</f>
        <v>0</v>
      </c>
      <c r="O51" s="198">
        <f>SUM(O52:O53)</f>
        <v>0</v>
      </c>
      <c r="P51" s="198">
        <f>SUM(P52:P53)</f>
        <v>0</v>
      </c>
      <c r="Q51" s="198">
        <f t="shared" si="13"/>
        <v>0</v>
      </c>
      <c r="R51" s="198">
        <f>SUM(R52:R53)</f>
        <v>0</v>
      </c>
      <c r="S51" s="198">
        <f>SUM(S52:S53)</f>
        <v>0</v>
      </c>
      <c r="T51" s="198">
        <f>SUM(T52:T53)</f>
        <v>0</v>
      </c>
    </row>
    <row r="52" spans="2:20" ht="20">
      <c r="B52" s="195"/>
      <c r="C52" s="196"/>
      <c r="D52" s="199" t="s">
        <v>229</v>
      </c>
      <c r="E52" s="200">
        <f t="shared" si="0"/>
        <v>0</v>
      </c>
      <c r="F52" s="200">
        <v>0</v>
      </c>
      <c r="G52" s="200">
        <v>0</v>
      </c>
      <c r="H52" s="200">
        <v>0</v>
      </c>
      <c r="I52" s="200">
        <f t="shared" si="11"/>
        <v>0</v>
      </c>
      <c r="J52" s="200">
        <v>0</v>
      </c>
      <c r="K52" s="200">
        <v>0</v>
      </c>
      <c r="L52" s="200">
        <v>0</v>
      </c>
      <c r="M52" s="200">
        <f t="shared" si="12"/>
        <v>0</v>
      </c>
      <c r="N52" s="200">
        <v>0</v>
      </c>
      <c r="O52" s="200">
        <v>0</v>
      </c>
      <c r="P52" s="200">
        <v>0</v>
      </c>
      <c r="Q52" s="200">
        <f t="shared" si="13"/>
        <v>0</v>
      </c>
      <c r="R52" s="200">
        <v>0</v>
      </c>
      <c r="S52" s="200">
        <v>0</v>
      </c>
      <c r="T52" s="200">
        <v>0</v>
      </c>
    </row>
    <row r="53" spans="2:20" ht="20">
      <c r="B53" s="195"/>
      <c r="C53" s="196"/>
      <c r="D53" s="199" t="s">
        <v>230</v>
      </c>
      <c r="E53" s="198">
        <f t="shared" si="0"/>
        <v>0</v>
      </c>
      <c r="F53" s="200">
        <v>0</v>
      </c>
      <c r="G53" s="200">
        <v>0</v>
      </c>
      <c r="H53" s="200">
        <v>0</v>
      </c>
      <c r="I53" s="198">
        <f t="shared" si="11"/>
        <v>0</v>
      </c>
      <c r="J53" s="200">
        <v>0</v>
      </c>
      <c r="K53" s="200">
        <v>0</v>
      </c>
      <c r="L53" s="200">
        <v>0</v>
      </c>
      <c r="M53" s="198">
        <f t="shared" si="12"/>
        <v>0</v>
      </c>
      <c r="N53" s="200">
        <v>0</v>
      </c>
      <c r="O53" s="200">
        <v>0</v>
      </c>
      <c r="P53" s="200">
        <v>0</v>
      </c>
      <c r="Q53" s="198">
        <f t="shared" si="13"/>
        <v>0</v>
      </c>
      <c r="R53" s="200">
        <v>0</v>
      </c>
      <c r="S53" s="200">
        <v>0</v>
      </c>
      <c r="T53" s="200">
        <v>0</v>
      </c>
    </row>
    <row r="54" spans="2:20" ht="19">
      <c r="B54" s="209"/>
      <c r="C54" s="210" t="s">
        <v>275</v>
      </c>
      <c r="D54" s="214" t="s">
        <v>276</v>
      </c>
      <c r="E54" s="212">
        <f t="shared" si="0"/>
        <v>1645</v>
      </c>
      <c r="F54" s="213">
        <v>1645</v>
      </c>
      <c r="G54" s="200">
        <v>0</v>
      </c>
      <c r="H54" s="200">
        <v>0</v>
      </c>
      <c r="I54" s="212">
        <f t="shared" si="11"/>
        <v>1645</v>
      </c>
      <c r="J54" s="213">
        <v>1645</v>
      </c>
      <c r="K54" s="200">
        <v>0</v>
      </c>
      <c r="L54" s="200">
        <v>0</v>
      </c>
      <c r="M54" s="212">
        <f t="shared" si="12"/>
        <v>1745</v>
      </c>
      <c r="N54" s="213">
        <v>1745</v>
      </c>
      <c r="O54" s="200">
        <v>0</v>
      </c>
      <c r="P54" s="200">
        <v>0</v>
      </c>
      <c r="Q54" s="212">
        <f t="shared" si="13"/>
        <v>1745</v>
      </c>
      <c r="R54" s="213">
        <v>1745</v>
      </c>
      <c r="S54" s="200">
        <v>0</v>
      </c>
      <c r="T54" s="200">
        <v>0</v>
      </c>
    </row>
    <row r="55" spans="2:20" ht="57">
      <c r="B55" s="209"/>
      <c r="C55" s="210" t="s">
        <v>277</v>
      </c>
      <c r="D55" s="214" t="s">
        <v>278</v>
      </c>
      <c r="E55" s="212">
        <f t="shared" si="0"/>
        <v>200</v>
      </c>
      <c r="F55" s="213">
        <v>200</v>
      </c>
      <c r="G55" s="200">
        <v>0</v>
      </c>
      <c r="H55" s="200">
        <v>0</v>
      </c>
      <c r="I55" s="212">
        <f t="shared" si="11"/>
        <v>200</v>
      </c>
      <c r="J55" s="213">
        <v>200</v>
      </c>
      <c r="K55" s="200">
        <v>0</v>
      </c>
      <c r="L55" s="200">
        <v>0</v>
      </c>
      <c r="M55" s="212">
        <f t="shared" si="12"/>
        <v>200</v>
      </c>
      <c r="N55" s="213">
        <v>200</v>
      </c>
      <c r="O55" s="200">
        <v>0</v>
      </c>
      <c r="P55" s="200">
        <v>0</v>
      </c>
      <c r="Q55" s="212">
        <f t="shared" si="13"/>
        <v>200</v>
      </c>
      <c r="R55" s="213">
        <v>200</v>
      </c>
      <c r="S55" s="200">
        <v>0</v>
      </c>
      <c r="T55" s="200">
        <v>0</v>
      </c>
    </row>
    <row r="56" spans="2:20" ht="76">
      <c r="B56" s="209"/>
      <c r="C56" s="210" t="s">
        <v>279</v>
      </c>
      <c r="D56" s="214" t="s">
        <v>280</v>
      </c>
      <c r="E56" s="212">
        <f t="shared" si="0"/>
        <v>55</v>
      </c>
      <c r="F56" s="213">
        <v>55</v>
      </c>
      <c r="G56" s="200">
        <v>0</v>
      </c>
      <c r="H56" s="200">
        <v>0</v>
      </c>
      <c r="I56" s="212">
        <f t="shared" si="11"/>
        <v>55</v>
      </c>
      <c r="J56" s="213">
        <v>55</v>
      </c>
      <c r="K56" s="200">
        <v>0</v>
      </c>
      <c r="L56" s="200">
        <v>0</v>
      </c>
      <c r="M56" s="212">
        <f t="shared" si="12"/>
        <v>55</v>
      </c>
      <c r="N56" s="213">
        <v>55</v>
      </c>
      <c r="O56" s="200">
        <v>0</v>
      </c>
      <c r="P56" s="200">
        <v>0</v>
      </c>
      <c r="Q56" s="212">
        <f t="shared" si="13"/>
        <v>55</v>
      </c>
      <c r="R56" s="213">
        <v>55</v>
      </c>
      <c r="S56" s="200">
        <v>0</v>
      </c>
      <c r="T56" s="200">
        <v>0</v>
      </c>
    </row>
    <row r="57" spans="2:20" ht="20" hidden="1">
      <c r="B57" s="190" t="s">
        <v>281</v>
      </c>
      <c r="C57" s="191"/>
      <c r="D57" s="192" t="s">
        <v>282</v>
      </c>
      <c r="E57" s="207">
        <f t="shared" si="0"/>
        <v>260</v>
      </c>
      <c r="F57" s="208">
        <v>260</v>
      </c>
      <c r="G57" s="208">
        <v>0</v>
      </c>
      <c r="H57" s="208">
        <v>0</v>
      </c>
      <c r="I57" s="207">
        <f t="shared" si="11"/>
        <v>260</v>
      </c>
      <c r="J57" s="208">
        <v>260</v>
      </c>
      <c r="K57" s="208">
        <v>0</v>
      </c>
      <c r="L57" s="208">
        <v>0</v>
      </c>
      <c r="M57" s="207">
        <f t="shared" si="12"/>
        <v>260</v>
      </c>
      <c r="N57" s="208">
        <v>260</v>
      </c>
      <c r="O57" s="208">
        <v>0</v>
      </c>
      <c r="P57" s="208">
        <v>0</v>
      </c>
      <c r="Q57" s="207">
        <f t="shared" si="13"/>
        <v>260</v>
      </c>
      <c r="R57" s="208">
        <v>260</v>
      </c>
      <c r="S57" s="208">
        <v>0</v>
      </c>
      <c r="T57" s="208">
        <v>0</v>
      </c>
    </row>
    <row r="58" spans="2:20" ht="20" hidden="1">
      <c r="B58" s="195"/>
      <c r="C58" s="196"/>
      <c r="D58" s="197" t="s">
        <v>224</v>
      </c>
      <c r="E58" s="198">
        <f t="shared" si="0"/>
        <v>5</v>
      </c>
      <c r="F58" s="198">
        <f>SUM(F59:F60)</f>
        <v>5</v>
      </c>
      <c r="G58" s="198">
        <f>SUM(G59:G60)</f>
        <v>0</v>
      </c>
      <c r="H58" s="198">
        <f>SUM(H59:H60)</f>
        <v>0</v>
      </c>
      <c r="I58" s="198">
        <f t="shared" si="11"/>
        <v>5</v>
      </c>
      <c r="J58" s="198">
        <f>SUM(J59:J60)</f>
        <v>5</v>
      </c>
      <c r="K58" s="198">
        <f>SUM(K59:K60)</f>
        <v>0</v>
      </c>
      <c r="L58" s="198">
        <f>SUM(L59:L60)</f>
        <v>0</v>
      </c>
      <c r="M58" s="198">
        <f t="shared" si="12"/>
        <v>5</v>
      </c>
      <c r="N58" s="198">
        <f>SUM(N59:N60)</f>
        <v>5</v>
      </c>
      <c r="O58" s="198">
        <f>SUM(O59:O60)</f>
        <v>0</v>
      </c>
      <c r="P58" s="198">
        <f>SUM(P59:P60)</f>
        <v>0</v>
      </c>
      <c r="Q58" s="198">
        <f t="shared" si="13"/>
        <v>5</v>
      </c>
      <c r="R58" s="198">
        <f>SUM(R59:R60)</f>
        <v>5</v>
      </c>
      <c r="S58" s="198">
        <f>SUM(S59:S60)</f>
        <v>0</v>
      </c>
      <c r="T58" s="198">
        <f>SUM(T59:T60)</f>
        <v>0</v>
      </c>
    </row>
    <row r="59" spans="2:20" ht="20" hidden="1">
      <c r="B59" s="195"/>
      <c r="C59" s="196"/>
      <c r="D59" s="199" t="s">
        <v>229</v>
      </c>
      <c r="E59" s="200">
        <f t="shared" si="0"/>
        <v>0</v>
      </c>
      <c r="F59" s="200">
        <v>0</v>
      </c>
      <c r="G59" s="200">
        <v>0</v>
      </c>
      <c r="H59" s="200">
        <v>0</v>
      </c>
      <c r="I59" s="200">
        <f t="shared" si="11"/>
        <v>0</v>
      </c>
      <c r="J59" s="200">
        <v>0</v>
      </c>
      <c r="K59" s="200">
        <v>0</v>
      </c>
      <c r="L59" s="200">
        <v>0</v>
      </c>
      <c r="M59" s="200">
        <f t="shared" si="12"/>
        <v>0</v>
      </c>
      <c r="N59" s="200">
        <v>0</v>
      </c>
      <c r="O59" s="200">
        <v>0</v>
      </c>
      <c r="P59" s="200">
        <v>0</v>
      </c>
      <c r="Q59" s="200">
        <f t="shared" si="13"/>
        <v>0</v>
      </c>
      <c r="R59" s="200">
        <v>0</v>
      </c>
      <c r="S59" s="200">
        <v>0</v>
      </c>
      <c r="T59" s="200">
        <v>0</v>
      </c>
    </row>
    <row r="60" spans="2:20" ht="20" hidden="1">
      <c r="B60" s="195"/>
      <c r="C60" s="196"/>
      <c r="D60" s="199" t="s">
        <v>230</v>
      </c>
      <c r="E60" s="198">
        <f t="shared" si="0"/>
        <v>5</v>
      </c>
      <c r="F60" s="200">
        <v>5</v>
      </c>
      <c r="G60" s="200">
        <v>0</v>
      </c>
      <c r="H60" s="200">
        <v>0</v>
      </c>
      <c r="I60" s="198">
        <f t="shared" si="11"/>
        <v>5</v>
      </c>
      <c r="J60" s="200">
        <v>5</v>
      </c>
      <c r="K60" s="200">
        <v>0</v>
      </c>
      <c r="L60" s="200">
        <v>0</v>
      </c>
      <c r="M60" s="198">
        <f t="shared" si="12"/>
        <v>5</v>
      </c>
      <c r="N60" s="200">
        <v>5</v>
      </c>
      <c r="O60" s="200">
        <v>0</v>
      </c>
      <c r="P60" s="200">
        <v>0</v>
      </c>
      <c r="Q60" s="198">
        <f t="shared" si="13"/>
        <v>5</v>
      </c>
      <c r="R60" s="200">
        <v>5</v>
      </c>
      <c r="S60" s="200">
        <v>0</v>
      </c>
      <c r="T60" s="200">
        <v>0</v>
      </c>
    </row>
    <row r="61" spans="2:20" ht="20" hidden="1">
      <c r="B61" s="190" t="s">
        <v>283</v>
      </c>
      <c r="C61" s="191"/>
      <c r="D61" s="192" t="s">
        <v>284</v>
      </c>
      <c r="E61" s="207">
        <f t="shared" si="0"/>
        <v>10500</v>
      </c>
      <c r="F61" s="208">
        <v>10500</v>
      </c>
      <c r="G61" s="208">
        <f>G65</f>
        <v>0</v>
      </c>
      <c r="H61" s="208">
        <f>H65</f>
        <v>0</v>
      </c>
      <c r="I61" s="207">
        <f t="shared" si="11"/>
        <v>10500</v>
      </c>
      <c r="J61" s="208">
        <v>10500</v>
      </c>
      <c r="K61" s="208">
        <f>K65</f>
        <v>0</v>
      </c>
      <c r="L61" s="208">
        <f>L65</f>
        <v>0</v>
      </c>
      <c r="M61" s="207">
        <f t="shared" si="12"/>
        <v>10500</v>
      </c>
      <c r="N61" s="208">
        <v>10500</v>
      </c>
      <c r="O61" s="208">
        <f>O65</f>
        <v>0</v>
      </c>
      <c r="P61" s="208">
        <f>P65</f>
        <v>0</v>
      </c>
      <c r="Q61" s="207">
        <f t="shared" si="13"/>
        <v>10500</v>
      </c>
      <c r="R61" s="208">
        <v>10500</v>
      </c>
      <c r="S61" s="208">
        <f>S65</f>
        <v>0</v>
      </c>
      <c r="T61" s="208">
        <f>T65</f>
        <v>0</v>
      </c>
    </row>
    <row r="62" spans="2:20" ht="20" hidden="1">
      <c r="B62" s="195"/>
      <c r="C62" s="196"/>
      <c r="D62" s="197" t="s">
        <v>224</v>
      </c>
      <c r="E62" s="198">
        <f t="shared" si="0"/>
        <v>0</v>
      </c>
      <c r="F62" s="198">
        <f>SUM(F63:F64)</f>
        <v>0</v>
      </c>
      <c r="G62" s="198">
        <f>SUM(G63:G64)</f>
        <v>0</v>
      </c>
      <c r="H62" s="198">
        <f>SUM(H63:H64)</f>
        <v>0</v>
      </c>
      <c r="I62" s="198">
        <f t="shared" si="11"/>
        <v>0</v>
      </c>
      <c r="J62" s="198">
        <f>SUM(J63:J64)</f>
        <v>0</v>
      </c>
      <c r="K62" s="198">
        <f>SUM(K63:K64)</f>
        <v>0</v>
      </c>
      <c r="L62" s="198">
        <f>SUM(L63:L64)</f>
        <v>0</v>
      </c>
      <c r="M62" s="198">
        <f t="shared" si="12"/>
        <v>0</v>
      </c>
      <c r="N62" s="198">
        <f>SUM(N63:N64)</f>
        <v>0</v>
      </c>
      <c r="O62" s="198">
        <f>SUM(O63:O64)</f>
        <v>0</v>
      </c>
      <c r="P62" s="198">
        <f>SUM(P63:P64)</f>
        <v>0</v>
      </c>
      <c r="Q62" s="198">
        <f t="shared" si="13"/>
        <v>0</v>
      </c>
      <c r="R62" s="198">
        <f>SUM(R63:R64)</f>
        <v>0</v>
      </c>
      <c r="S62" s="198">
        <f>SUM(S63:S64)</f>
        <v>0</v>
      </c>
      <c r="T62" s="198">
        <f>SUM(T63:T64)</f>
        <v>0</v>
      </c>
    </row>
    <row r="63" spans="2:20" ht="20" hidden="1">
      <c r="B63" s="195"/>
      <c r="C63" s="196"/>
      <c r="D63" s="199" t="s">
        <v>229</v>
      </c>
      <c r="E63" s="200">
        <f t="shared" si="0"/>
        <v>0</v>
      </c>
      <c r="F63" s="200">
        <v>0</v>
      </c>
      <c r="G63" s="200">
        <v>0</v>
      </c>
      <c r="H63" s="200">
        <v>0</v>
      </c>
      <c r="I63" s="200">
        <f t="shared" si="11"/>
        <v>0</v>
      </c>
      <c r="J63" s="200">
        <v>0</v>
      </c>
      <c r="K63" s="200">
        <v>0</v>
      </c>
      <c r="L63" s="200">
        <v>0</v>
      </c>
      <c r="M63" s="200">
        <f t="shared" si="12"/>
        <v>0</v>
      </c>
      <c r="N63" s="200">
        <v>0</v>
      </c>
      <c r="O63" s="200">
        <v>0</v>
      </c>
      <c r="P63" s="200">
        <v>0</v>
      </c>
      <c r="Q63" s="200">
        <f t="shared" si="13"/>
        <v>0</v>
      </c>
      <c r="R63" s="200">
        <v>0</v>
      </c>
      <c r="S63" s="200">
        <v>0</v>
      </c>
      <c r="T63" s="200">
        <v>0</v>
      </c>
    </row>
    <row r="64" spans="2:20" ht="20" hidden="1">
      <c r="B64" s="195"/>
      <c r="C64" s="196"/>
      <c r="D64" s="199" t="s">
        <v>230</v>
      </c>
      <c r="E64" s="198">
        <f t="shared" si="0"/>
        <v>0</v>
      </c>
      <c r="F64" s="200">
        <v>0</v>
      </c>
      <c r="G64" s="200">
        <v>0</v>
      </c>
      <c r="H64" s="200">
        <v>0</v>
      </c>
      <c r="I64" s="198">
        <f t="shared" si="11"/>
        <v>0</v>
      </c>
      <c r="J64" s="200">
        <v>0</v>
      </c>
      <c r="K64" s="200">
        <v>0</v>
      </c>
      <c r="L64" s="200">
        <v>0</v>
      </c>
      <c r="M64" s="198">
        <f t="shared" si="12"/>
        <v>0</v>
      </c>
      <c r="N64" s="200">
        <v>0</v>
      </c>
      <c r="O64" s="200">
        <v>0</v>
      </c>
      <c r="P64" s="200">
        <v>0</v>
      </c>
      <c r="Q64" s="198">
        <f t="shared" si="13"/>
        <v>0</v>
      </c>
      <c r="R64" s="200">
        <v>0</v>
      </c>
      <c r="S64" s="200">
        <v>0</v>
      </c>
      <c r="T64" s="200">
        <v>0</v>
      </c>
    </row>
    <row r="65" spans="2:20" ht="38" hidden="1">
      <c r="B65" s="209"/>
      <c r="C65" s="210" t="s">
        <v>285</v>
      </c>
      <c r="D65" s="214" t="s">
        <v>286</v>
      </c>
      <c r="E65" s="212">
        <f t="shared" si="0"/>
        <v>9700</v>
      </c>
      <c r="F65" s="213">
        <v>9700</v>
      </c>
      <c r="G65" s="200">
        <v>0</v>
      </c>
      <c r="H65" s="200">
        <v>0</v>
      </c>
      <c r="I65" s="212">
        <f t="shared" si="11"/>
        <v>10000</v>
      </c>
      <c r="J65" s="213">
        <v>10000</v>
      </c>
      <c r="K65" s="200">
        <v>0</v>
      </c>
      <c r="L65" s="200">
        <v>0</v>
      </c>
      <c r="M65" s="212">
        <f t="shared" si="12"/>
        <v>10300</v>
      </c>
      <c r="N65" s="213">
        <v>10300</v>
      </c>
      <c r="O65" s="200">
        <v>0</v>
      </c>
      <c r="P65" s="200">
        <v>0</v>
      </c>
      <c r="Q65" s="212">
        <f t="shared" si="13"/>
        <v>10300</v>
      </c>
      <c r="R65" s="213">
        <v>10300</v>
      </c>
      <c r="S65" s="200">
        <v>0</v>
      </c>
      <c r="T65" s="200">
        <v>0</v>
      </c>
    </row>
    <row r="66" spans="2:20" ht="20" hidden="1">
      <c r="B66" s="190" t="s">
        <v>287</v>
      </c>
      <c r="C66" s="191"/>
      <c r="D66" s="192" t="s">
        <v>288</v>
      </c>
      <c r="E66" s="207">
        <f t="shared" si="0"/>
        <v>15700</v>
      </c>
      <c r="F66" s="208">
        <f>SUM(F70:F76)</f>
        <v>15700</v>
      </c>
      <c r="G66" s="208">
        <f>SUM(G70:G76)</f>
        <v>0</v>
      </c>
      <c r="H66" s="208">
        <f>SUM(H70:H76)</f>
        <v>0</v>
      </c>
      <c r="I66" s="207">
        <f t="shared" si="11"/>
        <v>15700</v>
      </c>
      <c r="J66" s="208">
        <f>SUM(J70:J76)</f>
        <v>15700</v>
      </c>
      <c r="K66" s="208">
        <f>SUM(K70:K76)</f>
        <v>0</v>
      </c>
      <c r="L66" s="208">
        <f>SUM(L70:L76)</f>
        <v>0</v>
      </c>
      <c r="M66" s="207">
        <f t="shared" si="12"/>
        <v>16400</v>
      </c>
      <c r="N66" s="208">
        <f>SUM(N70:N76)</f>
        <v>16400</v>
      </c>
      <c r="O66" s="208">
        <f>SUM(O70:O76)</f>
        <v>0</v>
      </c>
      <c r="P66" s="208">
        <f>SUM(P70:P76)</f>
        <v>0</v>
      </c>
      <c r="Q66" s="207">
        <f t="shared" si="13"/>
        <v>16400</v>
      </c>
      <c r="R66" s="208">
        <f>SUM(R70:R76)</f>
        <v>16400</v>
      </c>
      <c r="S66" s="208">
        <f>SUM(S70:S76)</f>
        <v>0</v>
      </c>
      <c r="T66" s="208">
        <f>SUM(T70:T76)</f>
        <v>0</v>
      </c>
    </row>
    <row r="67" spans="2:20" ht="20" hidden="1">
      <c r="B67" s="195"/>
      <c r="C67" s="196"/>
      <c r="D67" s="197" t="s">
        <v>224</v>
      </c>
      <c r="E67" s="198">
        <f t="shared" si="0"/>
        <v>31</v>
      </c>
      <c r="F67" s="198">
        <f>SUM(F68:F69)</f>
        <v>31</v>
      </c>
      <c r="G67" s="198">
        <f>SUM(G68:G69)</f>
        <v>0</v>
      </c>
      <c r="H67" s="198">
        <f>SUM(H68:H69)</f>
        <v>0</v>
      </c>
      <c r="I67" s="198">
        <f t="shared" si="11"/>
        <v>31</v>
      </c>
      <c r="J67" s="198">
        <f>SUM(J68:J69)</f>
        <v>31</v>
      </c>
      <c r="K67" s="198">
        <f>SUM(K68:K69)</f>
        <v>0</v>
      </c>
      <c r="L67" s="198">
        <f>SUM(L68:L69)</f>
        <v>0</v>
      </c>
      <c r="M67" s="198">
        <f t="shared" si="12"/>
        <v>31</v>
      </c>
      <c r="N67" s="198">
        <f>SUM(N68:N69)</f>
        <v>31</v>
      </c>
      <c r="O67" s="198">
        <f>SUM(O68:O69)</f>
        <v>0</v>
      </c>
      <c r="P67" s="198">
        <f>SUM(P68:P69)</f>
        <v>0</v>
      </c>
      <c r="Q67" s="198">
        <f t="shared" si="13"/>
        <v>31</v>
      </c>
      <c r="R67" s="198">
        <f>SUM(R68:R69)</f>
        <v>31</v>
      </c>
      <c r="S67" s="198">
        <f>SUM(S68:S69)</f>
        <v>0</v>
      </c>
      <c r="T67" s="198">
        <f>SUM(T68:T69)</f>
        <v>0</v>
      </c>
    </row>
    <row r="68" spans="2:20" ht="20" hidden="1">
      <c r="B68" s="195"/>
      <c r="C68" s="196"/>
      <c r="D68" s="199" t="s">
        <v>229</v>
      </c>
      <c r="E68" s="200">
        <f t="shared" si="0"/>
        <v>0</v>
      </c>
      <c r="F68" s="200">
        <v>0</v>
      </c>
      <c r="G68" s="200">
        <v>0</v>
      </c>
      <c r="H68" s="200">
        <v>0</v>
      </c>
      <c r="I68" s="200">
        <f t="shared" si="11"/>
        <v>0</v>
      </c>
      <c r="J68" s="200">
        <v>0</v>
      </c>
      <c r="K68" s="200">
        <v>0</v>
      </c>
      <c r="L68" s="200">
        <v>0</v>
      </c>
      <c r="M68" s="200">
        <f t="shared" si="12"/>
        <v>0</v>
      </c>
      <c r="N68" s="200">
        <v>0</v>
      </c>
      <c r="O68" s="200">
        <v>0</v>
      </c>
      <c r="P68" s="200">
        <v>0</v>
      </c>
      <c r="Q68" s="200">
        <f t="shared" si="13"/>
        <v>0</v>
      </c>
      <c r="R68" s="200">
        <v>0</v>
      </c>
      <c r="S68" s="200">
        <v>0</v>
      </c>
      <c r="T68" s="200">
        <v>0</v>
      </c>
    </row>
    <row r="69" spans="2:20" ht="20" hidden="1">
      <c r="B69" s="195"/>
      <c r="C69" s="196"/>
      <c r="D69" s="199" t="s">
        <v>230</v>
      </c>
      <c r="E69" s="198">
        <f t="shared" si="0"/>
        <v>31</v>
      </c>
      <c r="F69" s="200">
        <v>31</v>
      </c>
      <c r="G69" s="200">
        <v>0</v>
      </c>
      <c r="H69" s="200">
        <v>0</v>
      </c>
      <c r="I69" s="198">
        <f t="shared" si="11"/>
        <v>31</v>
      </c>
      <c r="J69" s="200">
        <v>31</v>
      </c>
      <c r="K69" s="200">
        <v>0</v>
      </c>
      <c r="L69" s="200">
        <v>0</v>
      </c>
      <c r="M69" s="198">
        <f t="shared" si="12"/>
        <v>31</v>
      </c>
      <c r="N69" s="200">
        <v>31</v>
      </c>
      <c r="O69" s="200">
        <v>0</v>
      </c>
      <c r="P69" s="200">
        <v>0</v>
      </c>
      <c r="Q69" s="198">
        <f t="shared" si="13"/>
        <v>31</v>
      </c>
      <c r="R69" s="200">
        <v>31</v>
      </c>
      <c r="S69" s="200">
        <v>0</v>
      </c>
      <c r="T69" s="200">
        <v>0</v>
      </c>
    </row>
    <row r="70" spans="2:20" ht="57" hidden="1">
      <c r="B70" s="209"/>
      <c r="C70" s="210" t="s">
        <v>289</v>
      </c>
      <c r="D70" s="214" t="s">
        <v>290</v>
      </c>
      <c r="E70" s="212">
        <f t="shared" si="0"/>
        <v>2800</v>
      </c>
      <c r="F70" s="213">
        <v>2800</v>
      </c>
      <c r="G70" s="200">
        <v>0</v>
      </c>
      <c r="H70" s="200">
        <v>0</v>
      </c>
      <c r="I70" s="212">
        <f t="shared" si="11"/>
        <v>2800</v>
      </c>
      <c r="J70" s="213">
        <v>2800</v>
      </c>
      <c r="K70" s="200">
        <v>0</v>
      </c>
      <c r="L70" s="200">
        <v>0</v>
      </c>
      <c r="M70" s="212">
        <f t="shared" si="12"/>
        <v>3000</v>
      </c>
      <c r="N70" s="213">
        <v>3000</v>
      </c>
      <c r="O70" s="200">
        <v>0</v>
      </c>
      <c r="P70" s="200">
        <v>0</v>
      </c>
      <c r="Q70" s="212">
        <f t="shared" si="13"/>
        <v>3000</v>
      </c>
      <c r="R70" s="213">
        <v>3000</v>
      </c>
      <c r="S70" s="200">
        <v>0</v>
      </c>
      <c r="T70" s="200">
        <v>0</v>
      </c>
    </row>
    <row r="71" spans="2:20" ht="19" hidden="1">
      <c r="B71" s="209"/>
      <c r="C71" s="210" t="s">
        <v>291</v>
      </c>
      <c r="D71" s="214" t="s">
        <v>292</v>
      </c>
      <c r="E71" s="212">
        <f t="shared" si="0"/>
        <v>1400</v>
      </c>
      <c r="F71" s="213">
        <v>1400</v>
      </c>
      <c r="G71" s="200">
        <v>0</v>
      </c>
      <c r="H71" s="200">
        <v>0</v>
      </c>
      <c r="I71" s="212">
        <f t="shared" si="11"/>
        <v>1400</v>
      </c>
      <c r="J71" s="213">
        <v>1400</v>
      </c>
      <c r="K71" s="200">
        <v>0</v>
      </c>
      <c r="L71" s="200">
        <v>0</v>
      </c>
      <c r="M71" s="212">
        <f t="shared" si="12"/>
        <v>1400</v>
      </c>
      <c r="N71" s="213">
        <v>1400</v>
      </c>
      <c r="O71" s="200">
        <v>0</v>
      </c>
      <c r="P71" s="200">
        <v>0</v>
      </c>
      <c r="Q71" s="212">
        <f t="shared" si="13"/>
        <v>1400</v>
      </c>
      <c r="R71" s="213">
        <v>1400</v>
      </c>
      <c r="S71" s="200">
        <v>0</v>
      </c>
      <c r="T71" s="200">
        <v>0</v>
      </c>
    </row>
    <row r="72" spans="2:20" ht="19" hidden="1">
      <c r="B72" s="209"/>
      <c r="C72" s="210" t="s">
        <v>293</v>
      </c>
      <c r="D72" s="214" t="s">
        <v>294</v>
      </c>
      <c r="E72" s="212">
        <f t="shared" si="0"/>
        <v>9500</v>
      </c>
      <c r="F72" s="213">
        <v>9500</v>
      </c>
      <c r="G72" s="200">
        <v>0</v>
      </c>
      <c r="H72" s="200">
        <v>0</v>
      </c>
      <c r="I72" s="212">
        <f t="shared" si="11"/>
        <v>9500</v>
      </c>
      <c r="J72" s="213">
        <v>9500</v>
      </c>
      <c r="K72" s="200">
        <v>0</v>
      </c>
      <c r="L72" s="200">
        <v>0</v>
      </c>
      <c r="M72" s="212">
        <f t="shared" si="12"/>
        <v>10000</v>
      </c>
      <c r="N72" s="213">
        <v>10000</v>
      </c>
      <c r="O72" s="200">
        <v>0</v>
      </c>
      <c r="P72" s="200">
        <v>0</v>
      </c>
      <c r="Q72" s="212">
        <f t="shared" si="13"/>
        <v>10000</v>
      </c>
      <c r="R72" s="213">
        <v>10000</v>
      </c>
      <c r="S72" s="200">
        <v>0</v>
      </c>
      <c r="T72" s="200">
        <v>0</v>
      </c>
    </row>
    <row r="73" spans="2:20" ht="49.5" hidden="1" customHeight="1">
      <c r="B73" s="209"/>
      <c r="C73" s="210" t="s">
        <v>295</v>
      </c>
      <c r="D73" s="214" t="s">
        <v>296</v>
      </c>
      <c r="E73" s="212">
        <f t="shared" ref="E73:E101" si="14">SUM(F73:H73)</f>
        <v>40</v>
      </c>
      <c r="F73" s="213">
        <v>40</v>
      </c>
      <c r="G73" s="200">
        <v>0</v>
      </c>
      <c r="H73" s="200">
        <v>0</v>
      </c>
      <c r="I73" s="212">
        <f t="shared" si="11"/>
        <v>40</v>
      </c>
      <c r="J73" s="213">
        <v>40</v>
      </c>
      <c r="K73" s="200">
        <v>0</v>
      </c>
      <c r="L73" s="200">
        <v>0</v>
      </c>
      <c r="M73" s="212">
        <f t="shared" si="12"/>
        <v>40</v>
      </c>
      <c r="N73" s="213">
        <v>40</v>
      </c>
      <c r="O73" s="200">
        <v>0</v>
      </c>
      <c r="P73" s="200">
        <v>0</v>
      </c>
      <c r="Q73" s="212">
        <f t="shared" si="13"/>
        <v>40</v>
      </c>
      <c r="R73" s="213">
        <v>40</v>
      </c>
      <c r="S73" s="200">
        <v>0</v>
      </c>
      <c r="T73" s="200">
        <v>0</v>
      </c>
    </row>
    <row r="74" spans="2:20" ht="19" hidden="1">
      <c r="B74" s="209"/>
      <c r="C74" s="210" t="s">
        <v>297</v>
      </c>
      <c r="D74" s="214" t="s">
        <v>298</v>
      </c>
      <c r="E74" s="212">
        <f t="shared" si="14"/>
        <v>40</v>
      </c>
      <c r="F74" s="213">
        <v>40</v>
      </c>
      <c r="G74" s="200">
        <v>0</v>
      </c>
      <c r="H74" s="200">
        <v>0</v>
      </c>
      <c r="I74" s="212">
        <f t="shared" si="11"/>
        <v>40</v>
      </c>
      <c r="J74" s="213">
        <v>40</v>
      </c>
      <c r="K74" s="200">
        <v>0</v>
      </c>
      <c r="L74" s="200">
        <v>0</v>
      </c>
      <c r="M74" s="212">
        <f t="shared" si="12"/>
        <v>40</v>
      </c>
      <c r="N74" s="213">
        <v>40</v>
      </c>
      <c r="O74" s="200">
        <v>0</v>
      </c>
      <c r="P74" s="200">
        <v>0</v>
      </c>
      <c r="Q74" s="212">
        <f t="shared" si="13"/>
        <v>40</v>
      </c>
      <c r="R74" s="213">
        <v>40</v>
      </c>
      <c r="S74" s="200">
        <v>0</v>
      </c>
      <c r="T74" s="200">
        <v>0</v>
      </c>
    </row>
    <row r="75" spans="2:20" ht="41.25" hidden="1" customHeight="1">
      <c r="B75" s="209"/>
      <c r="C75" s="210" t="s">
        <v>299</v>
      </c>
      <c r="D75" s="214" t="s">
        <v>300</v>
      </c>
      <c r="E75" s="212">
        <f t="shared" si="14"/>
        <v>1510</v>
      </c>
      <c r="F75" s="213">
        <v>1510</v>
      </c>
      <c r="G75" s="200">
        <v>0</v>
      </c>
      <c r="H75" s="200">
        <v>0</v>
      </c>
      <c r="I75" s="212">
        <f t="shared" si="11"/>
        <v>1510</v>
      </c>
      <c r="J75" s="213">
        <v>1510</v>
      </c>
      <c r="K75" s="200">
        <v>0</v>
      </c>
      <c r="L75" s="200">
        <v>0</v>
      </c>
      <c r="M75" s="212">
        <f t="shared" si="12"/>
        <v>1510</v>
      </c>
      <c r="N75" s="213">
        <v>1510</v>
      </c>
      <c r="O75" s="200">
        <v>0</v>
      </c>
      <c r="P75" s="200">
        <v>0</v>
      </c>
      <c r="Q75" s="212">
        <f t="shared" si="13"/>
        <v>1510</v>
      </c>
      <c r="R75" s="213">
        <v>1510</v>
      </c>
      <c r="S75" s="200">
        <v>0</v>
      </c>
      <c r="T75" s="200">
        <v>0</v>
      </c>
    </row>
    <row r="76" spans="2:20" ht="76" hidden="1">
      <c r="B76" s="209"/>
      <c r="C76" s="210" t="s">
        <v>301</v>
      </c>
      <c r="D76" s="214" t="s">
        <v>302</v>
      </c>
      <c r="E76" s="212">
        <f t="shared" si="14"/>
        <v>410</v>
      </c>
      <c r="F76" s="213">
        <v>410</v>
      </c>
      <c r="G76" s="200">
        <v>0</v>
      </c>
      <c r="H76" s="200">
        <v>0</v>
      </c>
      <c r="I76" s="212">
        <f t="shared" si="11"/>
        <v>410</v>
      </c>
      <c r="J76" s="213">
        <v>410</v>
      </c>
      <c r="K76" s="200">
        <v>0</v>
      </c>
      <c r="L76" s="200">
        <v>0</v>
      </c>
      <c r="M76" s="212">
        <f t="shared" si="12"/>
        <v>410</v>
      </c>
      <c r="N76" s="213">
        <v>410</v>
      </c>
      <c r="O76" s="200">
        <v>0</v>
      </c>
      <c r="P76" s="200">
        <v>0</v>
      </c>
      <c r="Q76" s="212">
        <f t="shared" si="13"/>
        <v>410</v>
      </c>
      <c r="R76" s="213">
        <v>410</v>
      </c>
      <c r="S76" s="200">
        <v>0</v>
      </c>
      <c r="T76" s="200">
        <v>0</v>
      </c>
    </row>
    <row r="77" spans="2:20" ht="20">
      <c r="B77" s="190" t="s">
        <v>303</v>
      </c>
      <c r="C77" s="191"/>
      <c r="D77" s="192" t="s">
        <v>304</v>
      </c>
      <c r="E77" s="207">
        <f t="shared" si="14"/>
        <v>10100</v>
      </c>
      <c r="F77" s="208">
        <f>SUM(F81:F84)</f>
        <v>10100</v>
      </c>
      <c r="G77" s="208">
        <f>SUM(G81:G84)</f>
        <v>0</v>
      </c>
      <c r="H77" s="208">
        <f>SUM(H81:H84)</f>
        <v>0</v>
      </c>
      <c r="I77" s="207">
        <f t="shared" si="11"/>
        <v>10100</v>
      </c>
      <c r="J77" s="208">
        <f>SUM(J81:J84)</f>
        <v>10100</v>
      </c>
      <c r="K77" s="208">
        <f>SUM(K81:K84)</f>
        <v>0</v>
      </c>
      <c r="L77" s="208">
        <f>SUM(L81:L84)</f>
        <v>0</v>
      </c>
      <c r="M77" s="207">
        <f t="shared" si="12"/>
        <v>11300</v>
      </c>
      <c r="N77" s="208">
        <f>SUM(N81:N84)</f>
        <v>11300</v>
      </c>
      <c r="O77" s="208">
        <f>SUM(O81:O84)</f>
        <v>0</v>
      </c>
      <c r="P77" s="208">
        <f>SUM(P81:P84)</f>
        <v>0</v>
      </c>
      <c r="Q77" s="207">
        <f t="shared" si="13"/>
        <v>11300</v>
      </c>
      <c r="R77" s="208">
        <f>SUM(R81:R84)</f>
        <v>11300</v>
      </c>
      <c r="S77" s="208">
        <f>SUM(S81:S84)</f>
        <v>0</v>
      </c>
      <c r="T77" s="208">
        <f>SUM(T81:T84)</f>
        <v>0</v>
      </c>
    </row>
    <row r="78" spans="2:20" ht="20">
      <c r="B78" s="195"/>
      <c r="C78" s="196"/>
      <c r="D78" s="197" t="s">
        <v>224</v>
      </c>
      <c r="E78" s="198">
        <f t="shared" si="14"/>
        <v>0</v>
      </c>
      <c r="F78" s="198">
        <f>SUM(F79:F80)</f>
        <v>0</v>
      </c>
      <c r="G78" s="198">
        <f>SUM(G79:G80)</f>
        <v>0</v>
      </c>
      <c r="H78" s="198">
        <f>SUM(H79:H80)</f>
        <v>0</v>
      </c>
      <c r="I78" s="198">
        <f t="shared" si="11"/>
        <v>0</v>
      </c>
      <c r="J78" s="198">
        <f>SUM(J79:J80)</f>
        <v>0</v>
      </c>
      <c r="K78" s="198">
        <f>SUM(K79:K80)</f>
        <v>0</v>
      </c>
      <c r="L78" s="198">
        <f>SUM(L79:L80)</f>
        <v>0</v>
      </c>
      <c r="M78" s="198">
        <f t="shared" si="12"/>
        <v>0</v>
      </c>
      <c r="N78" s="198">
        <f>SUM(N79:N80)</f>
        <v>0</v>
      </c>
      <c r="O78" s="198">
        <f>SUM(O79:O80)</f>
        <v>0</v>
      </c>
      <c r="P78" s="198">
        <f>SUM(P79:P80)</f>
        <v>0</v>
      </c>
      <c r="Q78" s="198">
        <f t="shared" si="13"/>
        <v>0</v>
      </c>
      <c r="R78" s="198">
        <f>SUM(R79:R80)</f>
        <v>0</v>
      </c>
      <c r="S78" s="198">
        <f>SUM(S79:S80)</f>
        <v>0</v>
      </c>
      <c r="T78" s="198">
        <f>SUM(T79:T80)</f>
        <v>0</v>
      </c>
    </row>
    <row r="79" spans="2:20" ht="20">
      <c r="B79" s="195"/>
      <c r="C79" s="196"/>
      <c r="D79" s="199" t="s">
        <v>229</v>
      </c>
      <c r="E79" s="200">
        <f t="shared" si="14"/>
        <v>0</v>
      </c>
      <c r="F79" s="200">
        <v>0</v>
      </c>
      <c r="G79" s="200">
        <v>0</v>
      </c>
      <c r="H79" s="200">
        <v>0</v>
      </c>
      <c r="I79" s="200">
        <f t="shared" si="11"/>
        <v>0</v>
      </c>
      <c r="J79" s="200">
        <v>0</v>
      </c>
      <c r="K79" s="200">
        <v>0</v>
      </c>
      <c r="L79" s="200">
        <v>0</v>
      </c>
      <c r="M79" s="200">
        <f t="shared" si="12"/>
        <v>0</v>
      </c>
      <c r="N79" s="200">
        <v>0</v>
      </c>
      <c r="O79" s="200">
        <v>0</v>
      </c>
      <c r="P79" s="200">
        <v>0</v>
      </c>
      <c r="Q79" s="200">
        <f t="shared" si="13"/>
        <v>0</v>
      </c>
      <c r="R79" s="200">
        <v>0</v>
      </c>
      <c r="S79" s="200">
        <v>0</v>
      </c>
      <c r="T79" s="200">
        <v>0</v>
      </c>
    </row>
    <row r="80" spans="2:20" ht="20">
      <c r="B80" s="195"/>
      <c r="C80" s="196"/>
      <c r="D80" s="199" t="s">
        <v>230</v>
      </c>
      <c r="E80" s="198">
        <f t="shared" si="14"/>
        <v>0</v>
      </c>
      <c r="F80" s="200">
        <v>0</v>
      </c>
      <c r="G80" s="200">
        <v>0</v>
      </c>
      <c r="H80" s="200">
        <v>0</v>
      </c>
      <c r="I80" s="198">
        <f t="shared" si="11"/>
        <v>0</v>
      </c>
      <c r="J80" s="200">
        <v>0</v>
      </c>
      <c r="K80" s="200">
        <v>0</v>
      </c>
      <c r="L80" s="200">
        <v>0</v>
      </c>
      <c r="M80" s="198">
        <f t="shared" si="12"/>
        <v>0</v>
      </c>
      <c r="N80" s="200">
        <v>0</v>
      </c>
      <c r="O80" s="200">
        <v>0</v>
      </c>
      <c r="P80" s="200">
        <v>0</v>
      </c>
      <c r="Q80" s="198">
        <f t="shared" si="13"/>
        <v>0</v>
      </c>
      <c r="R80" s="200">
        <v>0</v>
      </c>
      <c r="S80" s="200">
        <v>0</v>
      </c>
      <c r="T80" s="200">
        <v>0</v>
      </c>
    </row>
    <row r="81" spans="2:20" ht="57">
      <c r="B81" s="209"/>
      <c r="C81" s="215" t="s">
        <v>305</v>
      </c>
      <c r="D81" s="214" t="s">
        <v>306</v>
      </c>
      <c r="E81" s="212">
        <f t="shared" si="14"/>
        <v>2100</v>
      </c>
      <c r="F81" s="213">
        <v>2100</v>
      </c>
      <c r="G81" s="200">
        <v>0</v>
      </c>
      <c r="H81" s="200">
        <v>0</v>
      </c>
      <c r="I81" s="212">
        <f t="shared" si="11"/>
        <v>2100</v>
      </c>
      <c r="J81" s="213">
        <v>2100</v>
      </c>
      <c r="K81" s="200">
        <v>0</v>
      </c>
      <c r="L81" s="200">
        <v>0</v>
      </c>
      <c r="M81" s="212">
        <f t="shared" si="12"/>
        <v>2100</v>
      </c>
      <c r="N81" s="213">
        <v>2100</v>
      </c>
      <c r="O81" s="200">
        <v>0</v>
      </c>
      <c r="P81" s="200">
        <v>0</v>
      </c>
      <c r="Q81" s="212">
        <f t="shared" si="13"/>
        <v>2100</v>
      </c>
      <c r="R81" s="213">
        <v>2100</v>
      </c>
      <c r="S81" s="200">
        <v>0</v>
      </c>
      <c r="T81" s="200">
        <v>0</v>
      </c>
    </row>
    <row r="82" spans="2:20" ht="38">
      <c r="B82" s="209"/>
      <c r="C82" s="215" t="s">
        <v>307</v>
      </c>
      <c r="D82" s="214" t="s">
        <v>308</v>
      </c>
      <c r="E82" s="212">
        <f t="shared" si="14"/>
        <v>3550</v>
      </c>
      <c r="F82" s="213">
        <v>3550</v>
      </c>
      <c r="G82" s="213">
        <v>0</v>
      </c>
      <c r="H82" s="213">
        <v>0</v>
      </c>
      <c r="I82" s="212">
        <f t="shared" si="11"/>
        <v>3550</v>
      </c>
      <c r="J82" s="213">
        <v>3550</v>
      </c>
      <c r="K82" s="213">
        <v>0</v>
      </c>
      <c r="L82" s="213">
        <v>0</v>
      </c>
      <c r="M82" s="212">
        <f t="shared" si="12"/>
        <v>3600</v>
      </c>
      <c r="N82" s="213">
        <v>3600</v>
      </c>
      <c r="O82" s="213">
        <v>0</v>
      </c>
      <c r="P82" s="213">
        <v>0</v>
      </c>
      <c r="Q82" s="212">
        <f t="shared" si="13"/>
        <v>3600</v>
      </c>
      <c r="R82" s="213">
        <v>3600</v>
      </c>
      <c r="S82" s="213">
        <v>0</v>
      </c>
      <c r="T82" s="213">
        <v>0</v>
      </c>
    </row>
    <row r="83" spans="2:20" ht="19">
      <c r="B83" s="209"/>
      <c r="C83" s="215" t="s">
        <v>309</v>
      </c>
      <c r="D83" s="214" t="s">
        <v>310</v>
      </c>
      <c r="E83" s="212">
        <f t="shared" si="14"/>
        <v>2450</v>
      </c>
      <c r="F83" s="213">
        <v>2450</v>
      </c>
      <c r="G83" s="213">
        <v>0</v>
      </c>
      <c r="H83" s="213">
        <v>0</v>
      </c>
      <c r="I83" s="212">
        <f t="shared" si="11"/>
        <v>2450</v>
      </c>
      <c r="J83" s="213">
        <v>2450</v>
      </c>
      <c r="K83" s="213">
        <v>0</v>
      </c>
      <c r="L83" s="213">
        <v>0</v>
      </c>
      <c r="M83" s="212">
        <f t="shared" si="12"/>
        <v>3000</v>
      </c>
      <c r="N83" s="213">
        <v>3000</v>
      </c>
      <c r="O83" s="213">
        <v>0</v>
      </c>
      <c r="P83" s="213">
        <v>0</v>
      </c>
      <c r="Q83" s="212">
        <f t="shared" si="13"/>
        <v>3000</v>
      </c>
      <c r="R83" s="213">
        <v>3000</v>
      </c>
      <c r="S83" s="213">
        <v>0</v>
      </c>
      <c r="T83" s="213">
        <v>0</v>
      </c>
    </row>
    <row r="84" spans="2:20" ht="61.5" customHeight="1">
      <c r="B84" s="209"/>
      <c r="C84" s="215" t="s">
        <v>311</v>
      </c>
      <c r="D84" s="214" t="s">
        <v>312</v>
      </c>
      <c r="E84" s="212">
        <f t="shared" si="14"/>
        <v>2000</v>
      </c>
      <c r="F84" s="213">
        <v>2000</v>
      </c>
      <c r="G84" s="213">
        <v>0</v>
      </c>
      <c r="H84" s="213">
        <v>0</v>
      </c>
      <c r="I84" s="212">
        <f t="shared" si="11"/>
        <v>2000</v>
      </c>
      <c r="J84" s="213">
        <v>2000</v>
      </c>
      <c r="K84" s="213">
        <v>0</v>
      </c>
      <c r="L84" s="213">
        <v>0</v>
      </c>
      <c r="M84" s="212">
        <f t="shared" si="12"/>
        <v>2600</v>
      </c>
      <c r="N84" s="213">
        <v>2600</v>
      </c>
      <c r="O84" s="213">
        <v>0</v>
      </c>
      <c r="P84" s="213">
        <v>0</v>
      </c>
      <c r="Q84" s="212">
        <f t="shared" si="13"/>
        <v>2600</v>
      </c>
      <c r="R84" s="213">
        <v>2600</v>
      </c>
      <c r="S84" s="213">
        <v>0</v>
      </c>
      <c r="T84" s="213">
        <v>0</v>
      </c>
    </row>
    <row r="85" spans="2:20" ht="20">
      <c r="B85" s="190" t="s">
        <v>313</v>
      </c>
      <c r="C85" s="191"/>
      <c r="D85" s="192" t="s">
        <v>314</v>
      </c>
      <c r="E85" s="207">
        <f t="shared" si="14"/>
        <v>7100</v>
      </c>
      <c r="F85" s="208">
        <f>SUM(F89:F94)</f>
        <v>7100</v>
      </c>
      <c r="G85" s="208">
        <f>SUM(G89:G94)</f>
        <v>0</v>
      </c>
      <c r="H85" s="208">
        <f>SUM(H89:H94)</f>
        <v>0</v>
      </c>
      <c r="I85" s="207">
        <f t="shared" si="11"/>
        <v>7100</v>
      </c>
      <c r="J85" s="208">
        <f>SUM(J89:J94)</f>
        <v>7100</v>
      </c>
      <c r="K85" s="208">
        <f>SUM(K89:K94)</f>
        <v>0</v>
      </c>
      <c r="L85" s="208">
        <f>SUM(L89:L94)</f>
        <v>0</v>
      </c>
      <c r="M85" s="207">
        <f t="shared" si="12"/>
        <v>7300</v>
      </c>
      <c r="N85" s="208">
        <f>SUM(N89:N94)</f>
        <v>7300</v>
      </c>
      <c r="O85" s="208">
        <f>SUM(O89:O94)</f>
        <v>0</v>
      </c>
      <c r="P85" s="208">
        <f>SUM(P89:P94)</f>
        <v>0</v>
      </c>
      <c r="Q85" s="207">
        <f t="shared" si="13"/>
        <v>7300</v>
      </c>
      <c r="R85" s="208">
        <f>SUM(R89:R94)</f>
        <v>7300</v>
      </c>
      <c r="S85" s="208">
        <f>SUM(S89:S94)</f>
        <v>0</v>
      </c>
      <c r="T85" s="208">
        <f>SUM(T89:T94)</f>
        <v>0</v>
      </c>
    </row>
    <row r="86" spans="2:20" ht="20">
      <c r="B86" s="195"/>
      <c r="C86" s="196"/>
      <c r="D86" s="197" t="s">
        <v>224</v>
      </c>
      <c r="E86" s="198">
        <f t="shared" si="14"/>
        <v>0</v>
      </c>
      <c r="F86" s="198">
        <f>SUM(F87:F88)</f>
        <v>0</v>
      </c>
      <c r="G86" s="198">
        <f>SUM(G87:G88)</f>
        <v>0</v>
      </c>
      <c r="H86" s="198">
        <f>SUM(H87:H88)</f>
        <v>0</v>
      </c>
      <c r="I86" s="198">
        <f t="shared" si="11"/>
        <v>0</v>
      </c>
      <c r="J86" s="198">
        <f>SUM(J87:J88)</f>
        <v>0</v>
      </c>
      <c r="K86" s="198">
        <f>SUM(K87:K88)</f>
        <v>0</v>
      </c>
      <c r="L86" s="198">
        <f>SUM(L87:L88)</f>
        <v>0</v>
      </c>
      <c r="M86" s="198">
        <f t="shared" si="12"/>
        <v>0</v>
      </c>
      <c r="N86" s="198">
        <f>SUM(N87:N88)</f>
        <v>0</v>
      </c>
      <c r="O86" s="198">
        <f>SUM(O87:O88)</f>
        <v>0</v>
      </c>
      <c r="P86" s="198">
        <f>SUM(P87:P88)</f>
        <v>0</v>
      </c>
      <c r="Q86" s="198">
        <f t="shared" si="13"/>
        <v>0</v>
      </c>
      <c r="R86" s="198">
        <f>SUM(R87:R88)</f>
        <v>0</v>
      </c>
      <c r="S86" s="198">
        <f>SUM(S87:S88)</f>
        <v>0</v>
      </c>
      <c r="T86" s="198">
        <f>SUM(T87:T88)</f>
        <v>0</v>
      </c>
    </row>
    <row r="87" spans="2:20" ht="20">
      <c r="B87" s="195"/>
      <c r="C87" s="196"/>
      <c r="D87" s="199" t="s">
        <v>229</v>
      </c>
      <c r="E87" s="200">
        <f t="shared" si="14"/>
        <v>0</v>
      </c>
      <c r="F87" s="200">
        <v>0</v>
      </c>
      <c r="G87" s="200">
        <v>0</v>
      </c>
      <c r="H87" s="200">
        <v>0</v>
      </c>
      <c r="I87" s="200">
        <f t="shared" si="11"/>
        <v>0</v>
      </c>
      <c r="J87" s="200">
        <v>0</v>
      </c>
      <c r="K87" s="200">
        <v>0</v>
      </c>
      <c r="L87" s="200">
        <v>0</v>
      </c>
      <c r="M87" s="200">
        <f t="shared" si="12"/>
        <v>0</v>
      </c>
      <c r="N87" s="200">
        <v>0</v>
      </c>
      <c r="O87" s="200">
        <v>0</v>
      </c>
      <c r="P87" s="200">
        <v>0</v>
      </c>
      <c r="Q87" s="200">
        <f t="shared" si="13"/>
        <v>0</v>
      </c>
      <c r="R87" s="200">
        <v>0</v>
      </c>
      <c r="S87" s="200">
        <v>0</v>
      </c>
      <c r="T87" s="200">
        <v>0</v>
      </c>
    </row>
    <row r="88" spans="2:20" ht="20">
      <c r="B88" s="195"/>
      <c r="C88" s="196"/>
      <c r="D88" s="199" t="s">
        <v>230</v>
      </c>
      <c r="E88" s="198">
        <f t="shared" si="14"/>
        <v>0</v>
      </c>
      <c r="F88" s="200">
        <v>0</v>
      </c>
      <c r="G88" s="200">
        <v>0</v>
      </c>
      <c r="H88" s="200">
        <v>0</v>
      </c>
      <c r="I88" s="198">
        <f t="shared" si="11"/>
        <v>0</v>
      </c>
      <c r="J88" s="200">
        <v>0</v>
      </c>
      <c r="K88" s="200">
        <v>0</v>
      </c>
      <c r="L88" s="200">
        <v>0</v>
      </c>
      <c r="M88" s="198">
        <f t="shared" si="12"/>
        <v>0</v>
      </c>
      <c r="N88" s="200">
        <v>0</v>
      </c>
      <c r="O88" s="200">
        <v>0</v>
      </c>
      <c r="P88" s="200">
        <v>0</v>
      </c>
      <c r="Q88" s="198">
        <f t="shared" si="13"/>
        <v>0</v>
      </c>
      <c r="R88" s="200">
        <v>0</v>
      </c>
      <c r="S88" s="200">
        <v>0</v>
      </c>
      <c r="T88" s="200">
        <v>0</v>
      </c>
    </row>
    <row r="89" spans="2:20" ht="37.5" customHeight="1">
      <c r="B89" s="209"/>
      <c r="C89" s="215" t="s">
        <v>315</v>
      </c>
      <c r="D89" s="214" t="s">
        <v>316</v>
      </c>
      <c r="E89" s="212">
        <f t="shared" si="14"/>
        <v>5210</v>
      </c>
      <c r="F89" s="213">
        <v>5210</v>
      </c>
      <c r="G89" s="213">
        <v>0</v>
      </c>
      <c r="H89" s="213">
        <v>0</v>
      </c>
      <c r="I89" s="212">
        <f t="shared" si="11"/>
        <v>5210</v>
      </c>
      <c r="J89" s="213">
        <v>5210</v>
      </c>
      <c r="K89" s="213">
        <v>0</v>
      </c>
      <c r="L89" s="213">
        <v>0</v>
      </c>
      <c r="M89" s="212">
        <f t="shared" si="12"/>
        <v>5310</v>
      </c>
      <c r="N89" s="213">
        <v>5310</v>
      </c>
      <c r="O89" s="213">
        <v>0</v>
      </c>
      <c r="P89" s="213">
        <v>0</v>
      </c>
      <c r="Q89" s="212">
        <f t="shared" si="13"/>
        <v>5310</v>
      </c>
      <c r="R89" s="213">
        <v>5310</v>
      </c>
      <c r="S89" s="213">
        <v>0</v>
      </c>
      <c r="T89" s="213">
        <v>0</v>
      </c>
    </row>
    <row r="90" spans="2:20" ht="19">
      <c r="B90" s="209"/>
      <c r="C90" s="215" t="s">
        <v>317</v>
      </c>
      <c r="D90" s="214" t="s">
        <v>318</v>
      </c>
      <c r="E90" s="212">
        <f t="shared" si="14"/>
        <v>415</v>
      </c>
      <c r="F90" s="213">
        <v>415</v>
      </c>
      <c r="G90" s="213">
        <v>0</v>
      </c>
      <c r="H90" s="213">
        <v>0</v>
      </c>
      <c r="I90" s="212">
        <f t="shared" si="11"/>
        <v>415</v>
      </c>
      <c r="J90" s="213">
        <v>415</v>
      </c>
      <c r="K90" s="213">
        <v>0</v>
      </c>
      <c r="L90" s="213">
        <v>0</v>
      </c>
      <c r="M90" s="212">
        <f t="shared" si="12"/>
        <v>415</v>
      </c>
      <c r="N90" s="213">
        <v>415</v>
      </c>
      <c r="O90" s="213">
        <v>0</v>
      </c>
      <c r="P90" s="213">
        <v>0</v>
      </c>
      <c r="Q90" s="212">
        <f t="shared" si="13"/>
        <v>415</v>
      </c>
      <c r="R90" s="213">
        <v>415</v>
      </c>
      <c r="S90" s="213">
        <v>0</v>
      </c>
      <c r="T90" s="213">
        <v>0</v>
      </c>
    </row>
    <row r="91" spans="2:20" ht="38">
      <c r="B91" s="209"/>
      <c r="C91" s="215" t="s">
        <v>319</v>
      </c>
      <c r="D91" s="214" t="s">
        <v>320</v>
      </c>
      <c r="E91" s="212">
        <f t="shared" si="14"/>
        <v>380</v>
      </c>
      <c r="F91" s="213">
        <v>380</v>
      </c>
      <c r="G91" s="213">
        <v>0</v>
      </c>
      <c r="H91" s="213">
        <v>0</v>
      </c>
      <c r="I91" s="212">
        <f t="shared" si="11"/>
        <v>380</v>
      </c>
      <c r="J91" s="213">
        <v>380</v>
      </c>
      <c r="K91" s="213">
        <v>0</v>
      </c>
      <c r="L91" s="213">
        <v>0</v>
      </c>
      <c r="M91" s="212">
        <f t="shared" si="12"/>
        <v>380</v>
      </c>
      <c r="N91" s="213">
        <v>380</v>
      </c>
      <c r="O91" s="213">
        <v>0</v>
      </c>
      <c r="P91" s="213">
        <v>0</v>
      </c>
      <c r="Q91" s="212">
        <f t="shared" si="13"/>
        <v>380</v>
      </c>
      <c r="R91" s="213">
        <v>380</v>
      </c>
      <c r="S91" s="213">
        <v>0</v>
      </c>
      <c r="T91" s="213">
        <v>0</v>
      </c>
    </row>
    <row r="92" spans="2:20" ht="38">
      <c r="B92" s="209"/>
      <c r="C92" s="215" t="s">
        <v>321</v>
      </c>
      <c r="D92" s="214" t="s">
        <v>322</v>
      </c>
      <c r="E92" s="212">
        <f t="shared" si="14"/>
        <v>800</v>
      </c>
      <c r="F92" s="213">
        <v>800</v>
      </c>
      <c r="G92" s="213">
        <v>0</v>
      </c>
      <c r="H92" s="213">
        <v>0</v>
      </c>
      <c r="I92" s="212">
        <f t="shared" si="11"/>
        <v>800</v>
      </c>
      <c r="J92" s="213">
        <v>800</v>
      </c>
      <c r="K92" s="213">
        <v>0</v>
      </c>
      <c r="L92" s="213">
        <v>0</v>
      </c>
      <c r="M92" s="212">
        <f t="shared" si="12"/>
        <v>800</v>
      </c>
      <c r="N92" s="213">
        <v>800</v>
      </c>
      <c r="O92" s="213">
        <v>0</v>
      </c>
      <c r="P92" s="213">
        <v>0</v>
      </c>
      <c r="Q92" s="212">
        <f t="shared" si="13"/>
        <v>800</v>
      </c>
      <c r="R92" s="213">
        <v>800</v>
      </c>
      <c r="S92" s="213">
        <v>0</v>
      </c>
      <c r="T92" s="213">
        <v>0</v>
      </c>
    </row>
    <row r="93" spans="2:20" ht="19">
      <c r="B93" s="209"/>
      <c r="C93" s="215" t="s">
        <v>323</v>
      </c>
      <c r="D93" s="214" t="s">
        <v>324</v>
      </c>
      <c r="E93" s="212">
        <f t="shared" si="14"/>
        <v>95</v>
      </c>
      <c r="F93" s="213">
        <v>95</v>
      </c>
      <c r="G93" s="213">
        <v>0</v>
      </c>
      <c r="H93" s="213">
        <v>0</v>
      </c>
      <c r="I93" s="212">
        <f t="shared" si="11"/>
        <v>95</v>
      </c>
      <c r="J93" s="213">
        <v>95</v>
      </c>
      <c r="K93" s="213">
        <v>0</v>
      </c>
      <c r="L93" s="213">
        <v>0</v>
      </c>
      <c r="M93" s="212">
        <f t="shared" si="12"/>
        <v>95</v>
      </c>
      <c r="N93" s="213">
        <v>95</v>
      </c>
      <c r="O93" s="213">
        <v>0</v>
      </c>
      <c r="P93" s="213">
        <v>0</v>
      </c>
      <c r="Q93" s="212">
        <f t="shared" si="13"/>
        <v>95</v>
      </c>
      <c r="R93" s="213">
        <v>95</v>
      </c>
      <c r="S93" s="213">
        <v>0</v>
      </c>
      <c r="T93" s="213">
        <v>0</v>
      </c>
    </row>
    <row r="94" spans="2:20" ht="132" customHeight="1">
      <c r="B94" s="209"/>
      <c r="C94" s="215" t="s">
        <v>325</v>
      </c>
      <c r="D94" s="214" t="s">
        <v>326</v>
      </c>
      <c r="E94" s="212">
        <f t="shared" si="14"/>
        <v>200</v>
      </c>
      <c r="F94" s="213">
        <v>200</v>
      </c>
      <c r="G94" s="213">
        <v>0</v>
      </c>
      <c r="H94" s="213">
        <v>0</v>
      </c>
      <c r="I94" s="212">
        <f t="shared" si="11"/>
        <v>200</v>
      </c>
      <c r="J94" s="213">
        <v>200</v>
      </c>
      <c r="K94" s="213">
        <v>0</v>
      </c>
      <c r="L94" s="213">
        <v>0</v>
      </c>
      <c r="M94" s="212">
        <f t="shared" si="12"/>
        <v>300</v>
      </c>
      <c r="N94" s="213">
        <v>300</v>
      </c>
      <c r="O94" s="213">
        <v>0</v>
      </c>
      <c r="P94" s="213">
        <v>0</v>
      </c>
      <c r="Q94" s="212">
        <f t="shared" si="13"/>
        <v>300</v>
      </c>
      <c r="R94" s="213">
        <v>300</v>
      </c>
      <c r="S94" s="213">
        <v>0</v>
      </c>
      <c r="T94" s="213">
        <v>0</v>
      </c>
    </row>
    <row r="95" spans="2:20" ht="20">
      <c r="B95" s="190" t="s">
        <v>327</v>
      </c>
      <c r="C95" s="191"/>
      <c r="D95" s="192" t="s">
        <v>328</v>
      </c>
      <c r="E95" s="207">
        <f t="shared" si="14"/>
        <v>9200</v>
      </c>
      <c r="F95" s="208">
        <f>SUM(F99:F105)</f>
        <v>9200</v>
      </c>
      <c r="G95" s="208">
        <f>SUM(G99:G104)</f>
        <v>0</v>
      </c>
      <c r="H95" s="208">
        <f>SUM(H99:H104)</f>
        <v>0</v>
      </c>
      <c r="I95" s="207">
        <f t="shared" si="11"/>
        <v>9200</v>
      </c>
      <c r="J95" s="208">
        <f>SUM(J99:J105)</f>
        <v>9200</v>
      </c>
      <c r="K95" s="208">
        <f>SUM(K99:K104)</f>
        <v>0</v>
      </c>
      <c r="L95" s="208">
        <f>SUM(L99:L104)</f>
        <v>0</v>
      </c>
      <c r="M95" s="207">
        <f t="shared" si="12"/>
        <v>9300</v>
      </c>
      <c r="N95" s="208">
        <f>SUM(N99:N105)</f>
        <v>9300</v>
      </c>
      <c r="O95" s="208">
        <f>SUM(O99:O104)</f>
        <v>0</v>
      </c>
      <c r="P95" s="208">
        <f>SUM(P99:P104)</f>
        <v>0</v>
      </c>
      <c r="Q95" s="207">
        <f t="shared" si="13"/>
        <v>9300</v>
      </c>
      <c r="R95" s="208">
        <f>SUM(R99:R105)</f>
        <v>9300</v>
      </c>
      <c r="S95" s="208">
        <f>SUM(S99:S104)</f>
        <v>0</v>
      </c>
      <c r="T95" s="208">
        <f>SUM(T99:T104)</f>
        <v>0</v>
      </c>
    </row>
    <row r="96" spans="2:20" ht="20">
      <c r="B96" s="195"/>
      <c r="C96" s="196"/>
      <c r="D96" s="197" t="s">
        <v>224</v>
      </c>
      <c r="E96" s="198">
        <f t="shared" si="14"/>
        <v>0</v>
      </c>
      <c r="F96" s="198">
        <f>SUM(F97:F98)</f>
        <v>0</v>
      </c>
      <c r="G96" s="198">
        <f>SUM(G97:G98)</f>
        <v>0</v>
      </c>
      <c r="H96" s="198">
        <f>SUM(H97:H98)</f>
        <v>0</v>
      </c>
      <c r="I96" s="198">
        <f t="shared" si="11"/>
        <v>0</v>
      </c>
      <c r="J96" s="198">
        <f>SUM(J97:J98)</f>
        <v>0</v>
      </c>
      <c r="K96" s="198">
        <f>SUM(K97:K98)</f>
        <v>0</v>
      </c>
      <c r="L96" s="198">
        <f>SUM(L97:L98)</f>
        <v>0</v>
      </c>
      <c r="M96" s="198">
        <f t="shared" si="12"/>
        <v>0</v>
      </c>
      <c r="N96" s="198">
        <f>SUM(N97:N98)</f>
        <v>0</v>
      </c>
      <c r="O96" s="198">
        <f>SUM(O97:O98)</f>
        <v>0</v>
      </c>
      <c r="P96" s="198">
        <f>SUM(P97:P98)</f>
        <v>0</v>
      </c>
      <c r="Q96" s="198">
        <f t="shared" si="13"/>
        <v>0</v>
      </c>
      <c r="R96" s="198">
        <f>SUM(R97:R98)</f>
        <v>0</v>
      </c>
      <c r="S96" s="198">
        <f>SUM(S97:S98)</f>
        <v>0</v>
      </c>
      <c r="T96" s="198">
        <f>SUM(T97:T98)</f>
        <v>0</v>
      </c>
    </row>
    <row r="97" spans="2:20" ht="20">
      <c r="B97" s="195"/>
      <c r="C97" s="196"/>
      <c r="D97" s="199" t="s">
        <v>229</v>
      </c>
      <c r="E97" s="200">
        <f t="shared" si="14"/>
        <v>0</v>
      </c>
      <c r="F97" s="200">
        <v>0</v>
      </c>
      <c r="G97" s="200">
        <v>0</v>
      </c>
      <c r="H97" s="200">
        <v>0</v>
      </c>
      <c r="I97" s="200">
        <f t="shared" si="11"/>
        <v>0</v>
      </c>
      <c r="J97" s="200">
        <v>0</v>
      </c>
      <c r="K97" s="200">
        <v>0</v>
      </c>
      <c r="L97" s="200">
        <v>0</v>
      </c>
      <c r="M97" s="200">
        <f t="shared" si="12"/>
        <v>0</v>
      </c>
      <c r="N97" s="200">
        <v>0</v>
      </c>
      <c r="O97" s="200">
        <v>0</v>
      </c>
      <c r="P97" s="200">
        <v>0</v>
      </c>
      <c r="Q97" s="200">
        <f t="shared" si="13"/>
        <v>0</v>
      </c>
      <c r="R97" s="200">
        <v>0</v>
      </c>
      <c r="S97" s="200">
        <v>0</v>
      </c>
      <c r="T97" s="200">
        <v>0</v>
      </c>
    </row>
    <row r="98" spans="2:20" ht="20">
      <c r="B98" s="195"/>
      <c r="C98" s="196"/>
      <c r="D98" s="199" t="s">
        <v>230</v>
      </c>
      <c r="E98" s="198">
        <f t="shared" si="14"/>
        <v>0</v>
      </c>
      <c r="F98" s="200">
        <v>0</v>
      </c>
      <c r="G98" s="200">
        <v>0</v>
      </c>
      <c r="H98" s="200">
        <v>0</v>
      </c>
      <c r="I98" s="198">
        <f t="shared" si="11"/>
        <v>0</v>
      </c>
      <c r="J98" s="200">
        <v>0</v>
      </c>
      <c r="K98" s="200">
        <v>0</v>
      </c>
      <c r="L98" s="200">
        <v>0</v>
      </c>
      <c r="M98" s="198">
        <f t="shared" si="12"/>
        <v>0</v>
      </c>
      <c r="N98" s="200">
        <v>0</v>
      </c>
      <c r="O98" s="200">
        <v>0</v>
      </c>
      <c r="P98" s="200">
        <v>0</v>
      </c>
      <c r="Q98" s="198">
        <f t="shared" si="13"/>
        <v>0</v>
      </c>
      <c r="R98" s="200">
        <v>0</v>
      </c>
      <c r="S98" s="200">
        <v>0</v>
      </c>
      <c r="T98" s="200">
        <v>0</v>
      </c>
    </row>
    <row r="99" spans="2:20" ht="57">
      <c r="B99" s="209"/>
      <c r="C99" s="215" t="s">
        <v>329</v>
      </c>
      <c r="D99" s="214" t="s">
        <v>330</v>
      </c>
      <c r="E99" s="212">
        <f t="shared" si="14"/>
        <v>1400</v>
      </c>
      <c r="F99" s="213">
        <v>1400</v>
      </c>
      <c r="G99" s="213">
        <v>0</v>
      </c>
      <c r="H99" s="213">
        <v>0</v>
      </c>
      <c r="I99" s="212">
        <f t="shared" si="11"/>
        <v>1400</v>
      </c>
      <c r="J99" s="213">
        <v>1400</v>
      </c>
      <c r="K99" s="213">
        <v>0</v>
      </c>
      <c r="L99" s="213">
        <v>0</v>
      </c>
      <c r="M99" s="212">
        <f t="shared" si="12"/>
        <v>1500</v>
      </c>
      <c r="N99" s="213">
        <v>1500</v>
      </c>
      <c r="O99" s="213">
        <v>0</v>
      </c>
      <c r="P99" s="213">
        <v>0</v>
      </c>
      <c r="Q99" s="212">
        <f t="shared" si="13"/>
        <v>1500</v>
      </c>
      <c r="R99" s="213">
        <v>1500</v>
      </c>
      <c r="S99" s="213">
        <v>0</v>
      </c>
      <c r="T99" s="213">
        <v>0</v>
      </c>
    </row>
    <row r="100" spans="2:20" ht="57">
      <c r="B100" s="209"/>
      <c r="C100" s="215" t="s">
        <v>331</v>
      </c>
      <c r="D100" s="214" t="s">
        <v>332</v>
      </c>
      <c r="E100" s="212">
        <f t="shared" si="14"/>
        <v>6274</v>
      </c>
      <c r="F100" s="213">
        <v>6274</v>
      </c>
      <c r="G100" s="213">
        <v>0</v>
      </c>
      <c r="H100" s="213">
        <v>0</v>
      </c>
      <c r="I100" s="212">
        <f t="shared" si="11"/>
        <v>6274</v>
      </c>
      <c r="J100" s="213">
        <v>6274</v>
      </c>
      <c r="K100" s="213">
        <v>0</v>
      </c>
      <c r="L100" s="213">
        <v>0</v>
      </c>
      <c r="M100" s="212">
        <f t="shared" si="12"/>
        <v>6274</v>
      </c>
      <c r="N100" s="213">
        <v>6274</v>
      </c>
      <c r="O100" s="213">
        <v>0</v>
      </c>
      <c r="P100" s="213">
        <v>0</v>
      </c>
      <c r="Q100" s="212">
        <f t="shared" si="13"/>
        <v>6274</v>
      </c>
      <c r="R100" s="213">
        <v>6274</v>
      </c>
      <c r="S100" s="213">
        <v>0</v>
      </c>
      <c r="T100" s="213">
        <v>0</v>
      </c>
    </row>
    <row r="101" spans="2:20" ht="19">
      <c r="B101" s="209"/>
      <c r="C101" s="215" t="s">
        <v>333</v>
      </c>
      <c r="D101" s="214" t="s">
        <v>334</v>
      </c>
      <c r="E101" s="212">
        <f t="shared" si="14"/>
        <v>770</v>
      </c>
      <c r="F101" s="213">
        <v>770</v>
      </c>
      <c r="G101" s="213">
        <v>0</v>
      </c>
      <c r="H101" s="213">
        <v>0</v>
      </c>
      <c r="I101" s="212">
        <f t="shared" si="11"/>
        <v>770</v>
      </c>
      <c r="J101" s="213">
        <v>770</v>
      </c>
      <c r="K101" s="213">
        <v>0</v>
      </c>
      <c r="L101" s="213">
        <v>0</v>
      </c>
      <c r="M101" s="212">
        <f t="shared" si="12"/>
        <v>770</v>
      </c>
      <c r="N101" s="213">
        <v>770</v>
      </c>
      <c r="O101" s="213">
        <v>0</v>
      </c>
      <c r="P101" s="213">
        <v>0</v>
      </c>
      <c r="Q101" s="212">
        <f t="shared" si="13"/>
        <v>770</v>
      </c>
      <c r="R101" s="213">
        <v>770</v>
      </c>
      <c r="S101" s="213">
        <v>0</v>
      </c>
      <c r="T101" s="213">
        <v>0</v>
      </c>
    </row>
    <row r="102" spans="2:20" ht="19">
      <c r="B102" s="209"/>
      <c r="C102" s="215" t="s">
        <v>335</v>
      </c>
      <c r="D102" s="214" t="s">
        <v>336</v>
      </c>
      <c r="E102" s="212">
        <f t="shared" ref="E102:E166" si="15">SUM(F102:H102)</f>
        <v>36</v>
      </c>
      <c r="F102" s="213">
        <v>36</v>
      </c>
      <c r="G102" s="213">
        <v>0</v>
      </c>
      <c r="H102" s="213">
        <v>0</v>
      </c>
      <c r="I102" s="212">
        <f t="shared" ref="I102:I166" si="16">SUM(J102:L102)</f>
        <v>36</v>
      </c>
      <c r="J102" s="213">
        <v>36</v>
      </c>
      <c r="K102" s="213">
        <v>0</v>
      </c>
      <c r="L102" s="213">
        <v>0</v>
      </c>
      <c r="M102" s="212">
        <f t="shared" si="12"/>
        <v>36</v>
      </c>
      <c r="N102" s="213">
        <v>36</v>
      </c>
      <c r="O102" s="213">
        <v>0</v>
      </c>
      <c r="P102" s="213">
        <v>0</v>
      </c>
      <c r="Q102" s="212">
        <f t="shared" ref="Q102:Q166" si="17">SUM(R102:T102)</f>
        <v>36</v>
      </c>
      <c r="R102" s="213">
        <v>36</v>
      </c>
      <c r="S102" s="213">
        <v>0</v>
      </c>
      <c r="T102" s="213">
        <v>0</v>
      </c>
    </row>
    <row r="103" spans="2:20" ht="19">
      <c r="B103" s="209"/>
      <c r="C103" s="215" t="s">
        <v>337</v>
      </c>
      <c r="D103" s="214" t="s">
        <v>338</v>
      </c>
      <c r="E103" s="212">
        <f t="shared" si="15"/>
        <v>120</v>
      </c>
      <c r="F103" s="213">
        <v>120</v>
      </c>
      <c r="G103" s="213">
        <v>0</v>
      </c>
      <c r="H103" s="213">
        <v>0</v>
      </c>
      <c r="I103" s="212">
        <f t="shared" si="16"/>
        <v>120</v>
      </c>
      <c r="J103" s="213">
        <v>120</v>
      </c>
      <c r="K103" s="213">
        <v>0</v>
      </c>
      <c r="L103" s="213">
        <v>0</v>
      </c>
      <c r="M103" s="212">
        <f t="shared" si="12"/>
        <v>120</v>
      </c>
      <c r="N103" s="213">
        <v>120</v>
      </c>
      <c r="O103" s="213">
        <v>0</v>
      </c>
      <c r="P103" s="213">
        <v>0</v>
      </c>
      <c r="Q103" s="212">
        <f t="shared" si="17"/>
        <v>120</v>
      </c>
      <c r="R103" s="213">
        <v>120</v>
      </c>
      <c r="S103" s="213">
        <v>0</v>
      </c>
      <c r="T103" s="213">
        <v>0</v>
      </c>
    </row>
    <row r="104" spans="2:20" ht="38">
      <c r="B104" s="209"/>
      <c r="C104" s="215" t="s">
        <v>339</v>
      </c>
      <c r="D104" s="214" t="s">
        <v>340</v>
      </c>
      <c r="E104" s="212">
        <f t="shared" si="15"/>
        <v>300</v>
      </c>
      <c r="F104" s="213">
        <v>300</v>
      </c>
      <c r="G104" s="213">
        <v>0</v>
      </c>
      <c r="H104" s="213">
        <v>0</v>
      </c>
      <c r="I104" s="212">
        <f t="shared" si="16"/>
        <v>300</v>
      </c>
      <c r="J104" s="213">
        <v>300</v>
      </c>
      <c r="K104" s="213">
        <v>0</v>
      </c>
      <c r="L104" s="213">
        <v>0</v>
      </c>
      <c r="M104" s="212">
        <f t="shared" si="12"/>
        <v>300</v>
      </c>
      <c r="N104" s="213">
        <v>300</v>
      </c>
      <c r="O104" s="213">
        <v>0</v>
      </c>
      <c r="P104" s="213">
        <v>0</v>
      </c>
      <c r="Q104" s="212">
        <f t="shared" si="17"/>
        <v>300</v>
      </c>
      <c r="R104" s="213">
        <v>300</v>
      </c>
      <c r="S104" s="213">
        <v>0</v>
      </c>
      <c r="T104" s="213">
        <v>0</v>
      </c>
    </row>
    <row r="105" spans="2:20" ht="38">
      <c r="B105" s="209"/>
      <c r="C105" s="215" t="s">
        <v>341</v>
      </c>
      <c r="D105" s="214" t="s">
        <v>342</v>
      </c>
      <c r="E105" s="212">
        <f t="shared" si="15"/>
        <v>300</v>
      </c>
      <c r="F105" s="213">
        <v>300</v>
      </c>
      <c r="G105" s="213">
        <v>0</v>
      </c>
      <c r="H105" s="213">
        <v>0</v>
      </c>
      <c r="I105" s="212">
        <f t="shared" si="16"/>
        <v>300</v>
      </c>
      <c r="J105" s="213">
        <v>300</v>
      </c>
      <c r="K105" s="213">
        <v>0</v>
      </c>
      <c r="L105" s="213">
        <v>0</v>
      </c>
      <c r="M105" s="212">
        <f t="shared" si="12"/>
        <v>300</v>
      </c>
      <c r="N105" s="213">
        <v>300</v>
      </c>
      <c r="O105" s="213">
        <v>0</v>
      </c>
      <c r="P105" s="213">
        <v>0</v>
      </c>
      <c r="Q105" s="212">
        <f t="shared" si="17"/>
        <v>300</v>
      </c>
      <c r="R105" s="213">
        <v>300</v>
      </c>
      <c r="S105" s="213">
        <v>0</v>
      </c>
      <c r="T105" s="213">
        <v>0</v>
      </c>
    </row>
    <row r="106" spans="2:20" ht="20" hidden="1">
      <c r="B106" s="190" t="s">
        <v>343</v>
      </c>
      <c r="C106" s="191"/>
      <c r="D106" s="192" t="s">
        <v>344</v>
      </c>
      <c r="E106" s="207">
        <f t="shared" si="15"/>
        <v>1100</v>
      </c>
      <c r="F106" s="208">
        <f t="shared" ref="F106:T106" si="18">SUM(F110:F116)</f>
        <v>1100</v>
      </c>
      <c r="G106" s="208">
        <f t="shared" si="18"/>
        <v>0</v>
      </c>
      <c r="H106" s="208">
        <f t="shared" si="18"/>
        <v>0</v>
      </c>
      <c r="I106" s="207">
        <f t="shared" si="16"/>
        <v>1100</v>
      </c>
      <c r="J106" s="208">
        <f t="shared" si="18"/>
        <v>1100</v>
      </c>
      <c r="K106" s="208">
        <f t="shared" si="18"/>
        <v>0</v>
      </c>
      <c r="L106" s="208">
        <f t="shared" si="18"/>
        <v>0</v>
      </c>
      <c r="M106" s="207">
        <f t="shared" si="12"/>
        <v>1100</v>
      </c>
      <c r="N106" s="208">
        <f>SUM(N110:N116)</f>
        <v>1100</v>
      </c>
      <c r="O106" s="208">
        <f>SUM(O110:O116)</f>
        <v>0</v>
      </c>
      <c r="P106" s="208">
        <f>SUM(P110:P116)</f>
        <v>0</v>
      </c>
      <c r="Q106" s="207">
        <f t="shared" si="17"/>
        <v>1100</v>
      </c>
      <c r="R106" s="208">
        <f t="shared" si="18"/>
        <v>1100</v>
      </c>
      <c r="S106" s="208">
        <f t="shared" si="18"/>
        <v>0</v>
      </c>
      <c r="T106" s="208">
        <f t="shared" si="18"/>
        <v>0</v>
      </c>
    </row>
    <row r="107" spans="2:20" ht="20" hidden="1">
      <c r="B107" s="195"/>
      <c r="C107" s="196"/>
      <c r="D107" s="197" t="s">
        <v>224</v>
      </c>
      <c r="E107" s="198">
        <f t="shared" si="15"/>
        <v>0</v>
      </c>
      <c r="F107" s="198">
        <f>SUM(F108:F109)</f>
        <v>0</v>
      </c>
      <c r="G107" s="198">
        <f>SUM(G108:G109)</f>
        <v>0</v>
      </c>
      <c r="H107" s="198">
        <f>SUM(H108:H109)</f>
        <v>0</v>
      </c>
      <c r="I107" s="198">
        <f t="shared" si="16"/>
        <v>0</v>
      </c>
      <c r="J107" s="198">
        <f>SUM(J108:J109)</f>
        <v>0</v>
      </c>
      <c r="K107" s="198">
        <f>SUM(K108:K109)</f>
        <v>0</v>
      </c>
      <c r="L107" s="198">
        <f>SUM(L108:L109)</f>
        <v>0</v>
      </c>
      <c r="M107" s="198">
        <f t="shared" si="12"/>
        <v>0</v>
      </c>
      <c r="N107" s="198">
        <f>SUM(N108:N109)</f>
        <v>0</v>
      </c>
      <c r="O107" s="198">
        <f>SUM(O108:O109)</f>
        <v>0</v>
      </c>
      <c r="P107" s="198">
        <f>SUM(P108:P109)</f>
        <v>0</v>
      </c>
      <c r="Q107" s="198">
        <f t="shared" si="17"/>
        <v>0</v>
      </c>
      <c r="R107" s="198">
        <f>SUM(R108:R109)</f>
        <v>0</v>
      </c>
      <c r="S107" s="198">
        <f>SUM(S108:S109)</f>
        <v>0</v>
      </c>
      <c r="T107" s="198">
        <f>SUM(T108:T109)</f>
        <v>0</v>
      </c>
    </row>
    <row r="108" spans="2:20" ht="20" hidden="1">
      <c r="B108" s="195"/>
      <c r="C108" s="196"/>
      <c r="D108" s="199" t="s">
        <v>229</v>
      </c>
      <c r="E108" s="200">
        <f t="shared" si="15"/>
        <v>0</v>
      </c>
      <c r="F108" s="200">
        <v>0</v>
      </c>
      <c r="G108" s="200">
        <v>0</v>
      </c>
      <c r="H108" s="200">
        <v>0</v>
      </c>
      <c r="I108" s="200">
        <f t="shared" si="16"/>
        <v>0</v>
      </c>
      <c r="J108" s="200">
        <v>0</v>
      </c>
      <c r="K108" s="200">
        <v>0</v>
      </c>
      <c r="L108" s="200">
        <v>0</v>
      </c>
      <c r="M108" s="200">
        <f t="shared" si="12"/>
        <v>0</v>
      </c>
      <c r="N108" s="200">
        <v>0</v>
      </c>
      <c r="O108" s="200">
        <v>0</v>
      </c>
      <c r="P108" s="200">
        <v>0</v>
      </c>
      <c r="Q108" s="200">
        <f t="shared" si="17"/>
        <v>0</v>
      </c>
      <c r="R108" s="200">
        <v>0</v>
      </c>
      <c r="S108" s="200">
        <v>0</v>
      </c>
      <c r="T108" s="200">
        <v>0</v>
      </c>
    </row>
    <row r="109" spans="2:20" ht="20" hidden="1">
      <c r="B109" s="195"/>
      <c r="C109" s="196"/>
      <c r="D109" s="199" t="s">
        <v>230</v>
      </c>
      <c r="E109" s="198">
        <f t="shared" si="15"/>
        <v>0</v>
      </c>
      <c r="F109" s="200">
        <v>0</v>
      </c>
      <c r="G109" s="200">
        <v>0</v>
      </c>
      <c r="H109" s="200">
        <v>0</v>
      </c>
      <c r="I109" s="198">
        <f t="shared" si="16"/>
        <v>0</v>
      </c>
      <c r="J109" s="200">
        <v>0</v>
      </c>
      <c r="K109" s="200">
        <v>0</v>
      </c>
      <c r="L109" s="200">
        <v>0</v>
      </c>
      <c r="M109" s="198">
        <f t="shared" si="12"/>
        <v>0</v>
      </c>
      <c r="N109" s="200">
        <v>0</v>
      </c>
      <c r="O109" s="200">
        <v>0</v>
      </c>
      <c r="P109" s="200">
        <v>0</v>
      </c>
      <c r="Q109" s="198">
        <f t="shared" si="17"/>
        <v>0</v>
      </c>
      <c r="R109" s="200">
        <v>0</v>
      </c>
      <c r="S109" s="200">
        <v>0</v>
      </c>
      <c r="T109" s="200">
        <v>0</v>
      </c>
    </row>
    <row r="110" spans="2:20" ht="19" hidden="1">
      <c r="B110" s="209"/>
      <c r="C110" s="215" t="s">
        <v>345</v>
      </c>
      <c r="D110" s="214" t="s">
        <v>346</v>
      </c>
      <c r="E110" s="212">
        <f t="shared" si="15"/>
        <v>680</v>
      </c>
      <c r="F110" s="213">
        <v>680</v>
      </c>
      <c r="G110" s="213">
        <v>0</v>
      </c>
      <c r="H110" s="213">
        <v>0</v>
      </c>
      <c r="I110" s="212">
        <f t="shared" si="16"/>
        <v>680</v>
      </c>
      <c r="J110" s="213">
        <v>680</v>
      </c>
      <c r="K110" s="213">
        <v>0</v>
      </c>
      <c r="L110" s="213">
        <v>0</v>
      </c>
      <c r="M110" s="212">
        <f t="shared" si="12"/>
        <v>680</v>
      </c>
      <c r="N110" s="213">
        <v>680</v>
      </c>
      <c r="O110" s="213">
        <v>0</v>
      </c>
      <c r="P110" s="213">
        <v>0</v>
      </c>
      <c r="Q110" s="212">
        <f t="shared" si="17"/>
        <v>680</v>
      </c>
      <c r="R110" s="213">
        <v>680</v>
      </c>
      <c r="S110" s="213">
        <v>0</v>
      </c>
      <c r="T110" s="213">
        <v>0</v>
      </c>
    </row>
    <row r="111" spans="2:20" ht="19" hidden="1">
      <c r="B111" s="209"/>
      <c r="C111" s="215" t="s">
        <v>347</v>
      </c>
      <c r="D111" s="214" t="s">
        <v>348</v>
      </c>
      <c r="E111" s="212">
        <f t="shared" si="15"/>
        <v>46</v>
      </c>
      <c r="F111" s="213">
        <v>46</v>
      </c>
      <c r="G111" s="213">
        <v>0</v>
      </c>
      <c r="H111" s="213">
        <v>0</v>
      </c>
      <c r="I111" s="212">
        <f t="shared" si="16"/>
        <v>46</v>
      </c>
      <c r="J111" s="213">
        <v>46</v>
      </c>
      <c r="K111" s="213">
        <v>0</v>
      </c>
      <c r="L111" s="213">
        <v>0</v>
      </c>
      <c r="M111" s="212">
        <f t="shared" si="12"/>
        <v>46</v>
      </c>
      <c r="N111" s="213">
        <v>46</v>
      </c>
      <c r="O111" s="213">
        <v>0</v>
      </c>
      <c r="P111" s="213">
        <v>0</v>
      </c>
      <c r="Q111" s="212">
        <f t="shared" si="17"/>
        <v>46</v>
      </c>
      <c r="R111" s="213">
        <v>46</v>
      </c>
      <c r="S111" s="213">
        <v>0</v>
      </c>
      <c r="T111" s="213">
        <v>0</v>
      </c>
    </row>
    <row r="112" spans="2:20" ht="19" hidden="1">
      <c r="B112" s="209"/>
      <c r="C112" s="215" t="s">
        <v>349</v>
      </c>
      <c r="D112" s="214" t="s">
        <v>350</v>
      </c>
      <c r="E112" s="212">
        <f t="shared" si="15"/>
        <v>46</v>
      </c>
      <c r="F112" s="213">
        <v>46</v>
      </c>
      <c r="G112" s="213">
        <v>0</v>
      </c>
      <c r="H112" s="213">
        <v>0</v>
      </c>
      <c r="I112" s="212">
        <f t="shared" si="16"/>
        <v>46</v>
      </c>
      <c r="J112" s="213">
        <v>46</v>
      </c>
      <c r="K112" s="213">
        <v>0</v>
      </c>
      <c r="L112" s="213">
        <v>0</v>
      </c>
      <c r="M112" s="212">
        <f t="shared" si="12"/>
        <v>46</v>
      </c>
      <c r="N112" s="213">
        <v>46</v>
      </c>
      <c r="O112" s="213">
        <v>0</v>
      </c>
      <c r="P112" s="213">
        <v>0</v>
      </c>
      <c r="Q112" s="212">
        <f t="shared" si="17"/>
        <v>46</v>
      </c>
      <c r="R112" s="213">
        <v>46</v>
      </c>
      <c r="S112" s="213">
        <v>0</v>
      </c>
      <c r="T112" s="213">
        <v>0</v>
      </c>
    </row>
    <row r="113" spans="2:20" ht="19" hidden="1">
      <c r="B113" s="209"/>
      <c r="C113" s="215" t="s">
        <v>351</v>
      </c>
      <c r="D113" s="214" t="s">
        <v>352</v>
      </c>
      <c r="E113" s="212">
        <f t="shared" si="15"/>
        <v>30</v>
      </c>
      <c r="F113" s="213">
        <v>30</v>
      </c>
      <c r="G113" s="213">
        <v>0</v>
      </c>
      <c r="H113" s="213">
        <v>0</v>
      </c>
      <c r="I113" s="212">
        <f t="shared" si="16"/>
        <v>30</v>
      </c>
      <c r="J113" s="213">
        <v>30</v>
      </c>
      <c r="K113" s="213">
        <v>0</v>
      </c>
      <c r="L113" s="213">
        <v>0</v>
      </c>
      <c r="M113" s="212">
        <f t="shared" si="12"/>
        <v>30</v>
      </c>
      <c r="N113" s="213">
        <v>30</v>
      </c>
      <c r="O113" s="213">
        <v>0</v>
      </c>
      <c r="P113" s="213">
        <v>0</v>
      </c>
      <c r="Q113" s="212">
        <f t="shared" si="17"/>
        <v>30</v>
      </c>
      <c r="R113" s="213">
        <v>30</v>
      </c>
      <c r="S113" s="213">
        <v>0</v>
      </c>
      <c r="T113" s="213">
        <v>0</v>
      </c>
    </row>
    <row r="114" spans="2:20" ht="19" hidden="1">
      <c r="B114" s="209"/>
      <c r="C114" s="215" t="s">
        <v>353</v>
      </c>
      <c r="D114" s="214" t="s">
        <v>354</v>
      </c>
      <c r="E114" s="212">
        <f t="shared" si="15"/>
        <v>95</v>
      </c>
      <c r="F114" s="213">
        <v>95</v>
      </c>
      <c r="G114" s="213">
        <v>0</v>
      </c>
      <c r="H114" s="213">
        <v>0</v>
      </c>
      <c r="I114" s="212">
        <f t="shared" si="16"/>
        <v>95</v>
      </c>
      <c r="J114" s="213">
        <v>95</v>
      </c>
      <c r="K114" s="213">
        <v>0</v>
      </c>
      <c r="L114" s="213">
        <v>0</v>
      </c>
      <c r="M114" s="212">
        <f t="shared" ref="M114:M178" si="19">SUM(N114:P114)</f>
        <v>95</v>
      </c>
      <c r="N114" s="213">
        <v>95</v>
      </c>
      <c r="O114" s="213">
        <v>0</v>
      </c>
      <c r="P114" s="213">
        <v>0</v>
      </c>
      <c r="Q114" s="212">
        <f t="shared" si="17"/>
        <v>95</v>
      </c>
      <c r="R114" s="213">
        <v>95</v>
      </c>
      <c r="S114" s="213">
        <v>0</v>
      </c>
      <c r="T114" s="213">
        <v>0</v>
      </c>
    </row>
    <row r="115" spans="2:20" ht="19" hidden="1">
      <c r="B115" s="209"/>
      <c r="C115" s="215" t="s">
        <v>355</v>
      </c>
      <c r="D115" s="214" t="s">
        <v>356</v>
      </c>
      <c r="E115" s="212">
        <f t="shared" si="15"/>
        <v>145</v>
      </c>
      <c r="F115" s="213">
        <v>145</v>
      </c>
      <c r="G115" s="213">
        <v>0</v>
      </c>
      <c r="H115" s="213">
        <v>0</v>
      </c>
      <c r="I115" s="212">
        <f t="shared" si="16"/>
        <v>145</v>
      </c>
      <c r="J115" s="213">
        <v>145</v>
      </c>
      <c r="K115" s="213">
        <v>0</v>
      </c>
      <c r="L115" s="213">
        <v>0</v>
      </c>
      <c r="M115" s="212">
        <f t="shared" si="19"/>
        <v>145</v>
      </c>
      <c r="N115" s="213">
        <v>145</v>
      </c>
      <c r="O115" s="213">
        <v>0</v>
      </c>
      <c r="P115" s="213">
        <v>0</v>
      </c>
      <c r="Q115" s="212">
        <f t="shared" si="17"/>
        <v>145</v>
      </c>
      <c r="R115" s="213">
        <v>145</v>
      </c>
      <c r="S115" s="213">
        <v>0</v>
      </c>
      <c r="T115" s="213">
        <v>0</v>
      </c>
    </row>
    <row r="116" spans="2:20" ht="19" hidden="1">
      <c r="B116" s="209"/>
      <c r="C116" s="215" t="s">
        <v>357</v>
      </c>
      <c r="D116" s="214" t="s">
        <v>358</v>
      </c>
      <c r="E116" s="212">
        <f t="shared" si="15"/>
        <v>58</v>
      </c>
      <c r="F116" s="213">
        <v>58</v>
      </c>
      <c r="G116" s="213">
        <v>0</v>
      </c>
      <c r="H116" s="213">
        <v>0</v>
      </c>
      <c r="I116" s="212">
        <f t="shared" si="16"/>
        <v>58</v>
      </c>
      <c r="J116" s="213">
        <v>58</v>
      </c>
      <c r="K116" s="213">
        <v>0</v>
      </c>
      <c r="L116" s="213">
        <v>0</v>
      </c>
      <c r="M116" s="212">
        <f t="shared" si="19"/>
        <v>58</v>
      </c>
      <c r="N116" s="213">
        <v>58</v>
      </c>
      <c r="O116" s="213">
        <v>0</v>
      </c>
      <c r="P116" s="213">
        <v>0</v>
      </c>
      <c r="Q116" s="212">
        <f t="shared" si="17"/>
        <v>58</v>
      </c>
      <c r="R116" s="213">
        <v>58</v>
      </c>
      <c r="S116" s="213">
        <v>0</v>
      </c>
      <c r="T116" s="213">
        <v>0</v>
      </c>
    </row>
    <row r="117" spans="2:20" ht="20">
      <c r="B117" s="190" t="s">
        <v>359</v>
      </c>
      <c r="C117" s="191"/>
      <c r="D117" s="192" t="s">
        <v>360</v>
      </c>
      <c r="E117" s="207">
        <f t="shared" si="15"/>
        <v>20370</v>
      </c>
      <c r="F117" s="208">
        <f>SUM(F121:F124)</f>
        <v>20370</v>
      </c>
      <c r="G117" s="208">
        <f>SUM(G121:G124)</f>
        <v>0</v>
      </c>
      <c r="H117" s="208">
        <f>SUM(H121:H124)</f>
        <v>0</v>
      </c>
      <c r="I117" s="207">
        <f t="shared" si="16"/>
        <v>20370</v>
      </c>
      <c r="J117" s="208">
        <f>SUM(J121:J124)</f>
        <v>20370</v>
      </c>
      <c r="K117" s="208">
        <f>SUM(K121:K124)</f>
        <v>0</v>
      </c>
      <c r="L117" s="208">
        <f>SUM(L121:L124)</f>
        <v>0</v>
      </c>
      <c r="M117" s="207">
        <f t="shared" si="19"/>
        <v>20370</v>
      </c>
      <c r="N117" s="208">
        <f>SUM(N121:N124)</f>
        <v>20370</v>
      </c>
      <c r="O117" s="208">
        <f>SUM(O121:O124)</f>
        <v>0</v>
      </c>
      <c r="P117" s="208">
        <f>SUM(P121:P124)</f>
        <v>0</v>
      </c>
      <c r="Q117" s="207">
        <f t="shared" si="17"/>
        <v>20370</v>
      </c>
      <c r="R117" s="208">
        <f>SUM(R121:R124)</f>
        <v>20370</v>
      </c>
      <c r="S117" s="208">
        <f>SUM(S121:S124)</f>
        <v>0</v>
      </c>
      <c r="T117" s="208">
        <f>SUM(T121:T124)</f>
        <v>0</v>
      </c>
    </row>
    <row r="118" spans="2:20" ht="20">
      <c r="B118" s="195"/>
      <c r="C118" s="196"/>
      <c r="D118" s="197" t="s">
        <v>224</v>
      </c>
      <c r="E118" s="198">
        <f t="shared" si="15"/>
        <v>44</v>
      </c>
      <c r="F118" s="198">
        <f>SUM(F119:F120)</f>
        <v>44</v>
      </c>
      <c r="G118" s="198">
        <f>SUM(G119:G120)</f>
        <v>0</v>
      </c>
      <c r="H118" s="198">
        <f>SUM(H119:H120)</f>
        <v>0</v>
      </c>
      <c r="I118" s="198">
        <f t="shared" si="16"/>
        <v>44</v>
      </c>
      <c r="J118" s="198">
        <f>SUM(J119:J120)</f>
        <v>44</v>
      </c>
      <c r="K118" s="198">
        <f>SUM(K119:K120)</f>
        <v>0</v>
      </c>
      <c r="L118" s="198">
        <f>SUM(L119:L120)</f>
        <v>0</v>
      </c>
      <c r="M118" s="198">
        <f t="shared" si="19"/>
        <v>44</v>
      </c>
      <c r="N118" s="198">
        <f>SUM(N119:N120)</f>
        <v>44</v>
      </c>
      <c r="O118" s="198">
        <f>SUM(O119:O120)</f>
        <v>0</v>
      </c>
      <c r="P118" s="198">
        <f>SUM(P119:P120)</f>
        <v>0</v>
      </c>
      <c r="Q118" s="198">
        <f t="shared" si="17"/>
        <v>44</v>
      </c>
      <c r="R118" s="198">
        <f>SUM(R119:R120)</f>
        <v>44</v>
      </c>
      <c r="S118" s="198">
        <f>SUM(S119:S120)</f>
        <v>0</v>
      </c>
      <c r="T118" s="198">
        <f>SUM(T119:T120)</f>
        <v>0</v>
      </c>
    </row>
    <row r="119" spans="2:20" ht="20">
      <c r="B119" s="195"/>
      <c r="C119" s="196"/>
      <c r="D119" s="199" t="s">
        <v>229</v>
      </c>
      <c r="E119" s="200">
        <f t="shared" si="15"/>
        <v>0</v>
      </c>
      <c r="F119" s="200">
        <v>0</v>
      </c>
      <c r="G119" s="200">
        <v>0</v>
      </c>
      <c r="H119" s="200">
        <v>0</v>
      </c>
      <c r="I119" s="200">
        <f t="shared" si="16"/>
        <v>0</v>
      </c>
      <c r="J119" s="200">
        <v>0</v>
      </c>
      <c r="K119" s="200">
        <v>0</v>
      </c>
      <c r="L119" s="200">
        <v>0</v>
      </c>
      <c r="M119" s="200">
        <f t="shared" si="19"/>
        <v>0</v>
      </c>
      <c r="N119" s="200">
        <v>0</v>
      </c>
      <c r="O119" s="200">
        <v>0</v>
      </c>
      <c r="P119" s="200">
        <v>0</v>
      </c>
      <c r="Q119" s="200">
        <f t="shared" si="17"/>
        <v>0</v>
      </c>
      <c r="R119" s="200">
        <v>0</v>
      </c>
      <c r="S119" s="200">
        <v>0</v>
      </c>
      <c r="T119" s="200">
        <v>0</v>
      </c>
    </row>
    <row r="120" spans="2:20" ht="20">
      <c r="B120" s="195"/>
      <c r="C120" s="196"/>
      <c r="D120" s="199" t="s">
        <v>230</v>
      </c>
      <c r="E120" s="198">
        <f t="shared" si="15"/>
        <v>44</v>
      </c>
      <c r="F120" s="200">
        <f>30+14</f>
        <v>44</v>
      </c>
      <c r="G120" s="200">
        <v>0</v>
      </c>
      <c r="H120" s="200">
        <v>0</v>
      </c>
      <c r="I120" s="198">
        <f t="shared" si="16"/>
        <v>44</v>
      </c>
      <c r="J120" s="200">
        <f>30+14</f>
        <v>44</v>
      </c>
      <c r="K120" s="200">
        <v>0</v>
      </c>
      <c r="L120" s="200">
        <v>0</v>
      </c>
      <c r="M120" s="198">
        <f t="shared" si="19"/>
        <v>44</v>
      </c>
      <c r="N120" s="200">
        <f>30+14</f>
        <v>44</v>
      </c>
      <c r="O120" s="200">
        <v>0</v>
      </c>
      <c r="P120" s="200">
        <v>0</v>
      </c>
      <c r="Q120" s="198">
        <f t="shared" si="17"/>
        <v>44</v>
      </c>
      <c r="R120" s="200">
        <f>30+14</f>
        <v>44</v>
      </c>
      <c r="S120" s="200">
        <v>0</v>
      </c>
      <c r="T120" s="200">
        <v>0</v>
      </c>
    </row>
    <row r="121" spans="2:20" ht="19">
      <c r="B121" s="209"/>
      <c r="C121" s="215" t="s">
        <v>361</v>
      </c>
      <c r="D121" s="214" t="s">
        <v>362</v>
      </c>
      <c r="E121" s="212">
        <f t="shared" si="15"/>
        <v>1000</v>
      </c>
      <c r="F121" s="213">
        <v>1000</v>
      </c>
      <c r="G121" s="213">
        <v>0</v>
      </c>
      <c r="H121" s="213">
        <v>0</v>
      </c>
      <c r="I121" s="212">
        <f t="shared" si="16"/>
        <v>1000</v>
      </c>
      <c r="J121" s="213">
        <v>1000</v>
      </c>
      <c r="K121" s="213">
        <v>0</v>
      </c>
      <c r="L121" s="213">
        <v>0</v>
      </c>
      <c r="M121" s="212">
        <f t="shared" si="19"/>
        <v>1000</v>
      </c>
      <c r="N121" s="213">
        <v>1000</v>
      </c>
      <c r="O121" s="213">
        <v>0</v>
      </c>
      <c r="P121" s="213">
        <v>0</v>
      </c>
      <c r="Q121" s="212">
        <f t="shared" si="17"/>
        <v>1000</v>
      </c>
      <c r="R121" s="213">
        <v>1000</v>
      </c>
      <c r="S121" s="213">
        <v>0</v>
      </c>
      <c r="T121" s="213">
        <v>0</v>
      </c>
    </row>
    <row r="122" spans="2:20" ht="19">
      <c r="B122" s="209"/>
      <c r="C122" s="215" t="s">
        <v>363</v>
      </c>
      <c r="D122" s="214" t="s">
        <v>364</v>
      </c>
      <c r="E122" s="212">
        <f t="shared" si="15"/>
        <v>17170</v>
      </c>
      <c r="F122" s="213">
        <v>17170</v>
      </c>
      <c r="G122" s="213">
        <v>0</v>
      </c>
      <c r="H122" s="213">
        <v>0</v>
      </c>
      <c r="I122" s="212">
        <f t="shared" si="16"/>
        <v>17170</v>
      </c>
      <c r="J122" s="213">
        <v>17170</v>
      </c>
      <c r="K122" s="213">
        <v>0</v>
      </c>
      <c r="L122" s="213">
        <v>0</v>
      </c>
      <c r="M122" s="212">
        <f t="shared" si="19"/>
        <v>17170</v>
      </c>
      <c r="N122" s="213">
        <v>17170</v>
      </c>
      <c r="O122" s="213">
        <v>0</v>
      </c>
      <c r="P122" s="213">
        <v>0</v>
      </c>
      <c r="Q122" s="212">
        <f t="shared" si="17"/>
        <v>17170</v>
      </c>
      <c r="R122" s="213">
        <v>17170</v>
      </c>
      <c r="S122" s="213">
        <v>0</v>
      </c>
      <c r="T122" s="213">
        <v>0</v>
      </c>
    </row>
    <row r="123" spans="2:20" ht="38">
      <c r="B123" s="209"/>
      <c r="C123" s="215" t="s">
        <v>365</v>
      </c>
      <c r="D123" s="214" t="s">
        <v>366</v>
      </c>
      <c r="E123" s="212">
        <f t="shared" si="15"/>
        <v>1000</v>
      </c>
      <c r="F123" s="213">
        <v>1000</v>
      </c>
      <c r="G123" s="213">
        <v>0</v>
      </c>
      <c r="H123" s="213">
        <v>0</v>
      </c>
      <c r="I123" s="212">
        <f t="shared" si="16"/>
        <v>1000</v>
      </c>
      <c r="J123" s="213">
        <v>1000</v>
      </c>
      <c r="K123" s="213">
        <v>0</v>
      </c>
      <c r="L123" s="213">
        <v>0</v>
      </c>
      <c r="M123" s="212">
        <f t="shared" si="19"/>
        <v>1000</v>
      </c>
      <c r="N123" s="213">
        <v>1000</v>
      </c>
      <c r="O123" s="213">
        <v>0</v>
      </c>
      <c r="P123" s="213">
        <v>0</v>
      </c>
      <c r="Q123" s="212">
        <f t="shared" si="17"/>
        <v>1000</v>
      </c>
      <c r="R123" s="213">
        <v>1000</v>
      </c>
      <c r="S123" s="213">
        <v>0</v>
      </c>
      <c r="T123" s="213">
        <v>0</v>
      </c>
    </row>
    <row r="124" spans="2:20" ht="19">
      <c r="B124" s="209"/>
      <c r="C124" s="215" t="s">
        <v>367</v>
      </c>
      <c r="D124" s="214" t="s">
        <v>368</v>
      </c>
      <c r="E124" s="212">
        <f t="shared" si="15"/>
        <v>1200</v>
      </c>
      <c r="F124" s="213">
        <v>1200</v>
      </c>
      <c r="G124" s="213">
        <v>0</v>
      </c>
      <c r="H124" s="213">
        <v>0</v>
      </c>
      <c r="I124" s="212">
        <f t="shared" si="16"/>
        <v>1200</v>
      </c>
      <c r="J124" s="213">
        <v>1200</v>
      </c>
      <c r="K124" s="213">
        <v>0</v>
      </c>
      <c r="L124" s="213">
        <v>0</v>
      </c>
      <c r="M124" s="212">
        <f t="shared" si="19"/>
        <v>1200</v>
      </c>
      <c r="N124" s="213">
        <v>1200</v>
      </c>
      <c r="O124" s="213">
        <v>0</v>
      </c>
      <c r="P124" s="213">
        <v>0</v>
      </c>
      <c r="Q124" s="212">
        <f t="shared" si="17"/>
        <v>1200</v>
      </c>
      <c r="R124" s="213">
        <v>1200</v>
      </c>
      <c r="S124" s="213">
        <v>0</v>
      </c>
      <c r="T124" s="213">
        <v>0</v>
      </c>
    </row>
    <row r="125" spans="2:20" ht="20" hidden="1">
      <c r="B125" s="190" t="s">
        <v>369</v>
      </c>
      <c r="C125" s="191"/>
      <c r="D125" s="192" t="s">
        <v>370</v>
      </c>
      <c r="E125" s="207">
        <f t="shared" si="15"/>
        <v>180400</v>
      </c>
      <c r="F125" s="208">
        <f>F129+F141+F150+F155+F165+F173+F188+F194+F202+F208+F214</f>
        <v>180400</v>
      </c>
      <c r="G125" s="208">
        <f>G129+G141+G150+G155+G165+G173+G188+G194+G202+G208+G214</f>
        <v>0</v>
      </c>
      <c r="H125" s="208">
        <f>H129+H141+H150+H155+H165+H173+H188+H194+H202+H208+H214</f>
        <v>0</v>
      </c>
      <c r="I125" s="207">
        <f t="shared" si="16"/>
        <v>180400</v>
      </c>
      <c r="J125" s="208">
        <f>J129+J141+J150+J155+J165+J173+J188+J194+J202+J208+J214</f>
        <v>180400</v>
      </c>
      <c r="K125" s="208">
        <f>K129+K141+K150+K155+K165+K173+K188+K194+K202+K208+K214</f>
        <v>0</v>
      </c>
      <c r="L125" s="208">
        <f>L129+L141+L150+L155+L165+L173+L188+L194+L202+L208+L214</f>
        <v>0</v>
      </c>
      <c r="M125" s="207">
        <f t="shared" si="19"/>
        <v>183300</v>
      </c>
      <c r="N125" s="208">
        <f>N129+N141+N150+N155+N165+N173+N188+N194+N202+N208+N214</f>
        <v>183300</v>
      </c>
      <c r="O125" s="208">
        <f>O129+O141+O150+O155+O165+O173+O188+O194+O202+O208+O214</f>
        <v>0</v>
      </c>
      <c r="P125" s="208">
        <f>P129+P141+P150+P155+P165+P173+P188+P194+P202+P208+P214</f>
        <v>0</v>
      </c>
      <c r="Q125" s="207">
        <f t="shared" si="17"/>
        <v>183300</v>
      </c>
      <c r="R125" s="208">
        <f>R129+R141+R150+R155+R165+R173+R188+R194+R202+R208+R214</f>
        <v>183300</v>
      </c>
      <c r="S125" s="208">
        <f>S129+S141+S150+S155+S165+S173+S188+S194+S202+S208+S214</f>
        <v>0</v>
      </c>
      <c r="T125" s="208">
        <f>T129+T141+T150+T155+T165+T173+T188+T194+T202+T208+T214</f>
        <v>0</v>
      </c>
    </row>
    <row r="126" spans="2:20" ht="20" hidden="1">
      <c r="B126" s="195"/>
      <c r="C126" s="196"/>
      <c r="D126" s="197" t="s">
        <v>224</v>
      </c>
      <c r="E126" s="198">
        <f t="shared" si="15"/>
        <v>3086</v>
      </c>
      <c r="F126" s="198">
        <f>SUM(F127:F128)</f>
        <v>3086</v>
      </c>
      <c r="G126" s="198">
        <f>SUM(G127:G128)</f>
        <v>0</v>
      </c>
      <c r="H126" s="198">
        <f>SUM(H127:H128)</f>
        <v>0</v>
      </c>
      <c r="I126" s="198">
        <f t="shared" si="16"/>
        <v>3086</v>
      </c>
      <c r="J126" s="198">
        <f>SUM(J127:J128)</f>
        <v>3086</v>
      </c>
      <c r="K126" s="198">
        <f>SUM(K127:K128)</f>
        <v>0</v>
      </c>
      <c r="L126" s="198">
        <f>SUM(L127:L128)</f>
        <v>0</v>
      </c>
      <c r="M126" s="198">
        <f t="shared" si="19"/>
        <v>3086</v>
      </c>
      <c r="N126" s="198">
        <f>SUM(N127:N128)</f>
        <v>3086</v>
      </c>
      <c r="O126" s="198">
        <f>SUM(O127:O128)</f>
        <v>0</v>
      </c>
      <c r="P126" s="198">
        <f>SUM(P127:P128)</f>
        <v>0</v>
      </c>
      <c r="Q126" s="198">
        <f t="shared" si="17"/>
        <v>3086</v>
      </c>
      <c r="R126" s="198">
        <f>SUM(R127:R128)</f>
        <v>3086</v>
      </c>
      <c r="S126" s="198">
        <f>SUM(S127:S128)</f>
        <v>0</v>
      </c>
      <c r="T126" s="198">
        <f>SUM(T127:T128)</f>
        <v>0</v>
      </c>
    </row>
    <row r="127" spans="2:20" ht="20" hidden="1">
      <c r="B127" s="195"/>
      <c r="C127" s="196"/>
      <c r="D127" s="199" t="s">
        <v>229</v>
      </c>
      <c r="E127" s="200">
        <f t="shared" si="15"/>
        <v>0</v>
      </c>
      <c r="F127" s="200">
        <v>0</v>
      </c>
      <c r="G127" s="200">
        <v>0</v>
      </c>
      <c r="H127" s="200">
        <v>0</v>
      </c>
      <c r="I127" s="200">
        <f t="shared" si="16"/>
        <v>0</v>
      </c>
      <c r="J127" s="200">
        <v>0</v>
      </c>
      <c r="K127" s="200">
        <v>0</v>
      </c>
      <c r="L127" s="200">
        <v>0</v>
      </c>
      <c r="M127" s="200">
        <f t="shared" si="19"/>
        <v>0</v>
      </c>
      <c r="N127" s="200">
        <v>0</v>
      </c>
      <c r="O127" s="200">
        <v>0</v>
      </c>
      <c r="P127" s="200">
        <v>0</v>
      </c>
      <c r="Q127" s="200">
        <f t="shared" si="17"/>
        <v>0</v>
      </c>
      <c r="R127" s="200">
        <v>0</v>
      </c>
      <c r="S127" s="200">
        <v>0</v>
      </c>
      <c r="T127" s="200">
        <v>0</v>
      </c>
    </row>
    <row r="128" spans="2:20" ht="20" hidden="1">
      <c r="B128" s="195"/>
      <c r="C128" s="196"/>
      <c r="D128" s="199" t="s">
        <v>230</v>
      </c>
      <c r="E128" s="216">
        <f t="shared" si="15"/>
        <v>3086</v>
      </c>
      <c r="F128" s="206">
        <f>F132+F144+F153+F158+F168+F176+F191+F197+F205+F211+F217</f>
        <v>3086</v>
      </c>
      <c r="G128" s="206">
        <f>G132+G144+G153+G158+G168+G176+G191+G197+G205+G211+G217</f>
        <v>0</v>
      </c>
      <c r="H128" s="206">
        <f>H132+H144+H153+H158+H168+H176+H191+H197+H205+H211+H217</f>
        <v>0</v>
      </c>
      <c r="I128" s="216">
        <f t="shared" si="16"/>
        <v>3086</v>
      </c>
      <c r="J128" s="206">
        <f>J132+J144+J153+J158+J168+J176+J191+J197+J205+J211+J217</f>
        <v>3086</v>
      </c>
      <c r="K128" s="206">
        <f>K132+K144+K153+K158+K168+K176+K191+K197+K205+K211+K217</f>
        <v>0</v>
      </c>
      <c r="L128" s="206">
        <f>L132+L144+L153+L158+L168+L176+L191+L197+L205+L211+L217</f>
        <v>0</v>
      </c>
      <c r="M128" s="216">
        <f t="shared" si="19"/>
        <v>3086</v>
      </c>
      <c r="N128" s="206">
        <f>N132+N144+N153+N158+N168+N176+N191+N197+N205+N211+N217</f>
        <v>3086</v>
      </c>
      <c r="O128" s="206">
        <f>O132+O144+O153+O158+O168+O176+O191+O197+O205+O211+O217</f>
        <v>0</v>
      </c>
      <c r="P128" s="206">
        <f>P132+P144+P153+P158+P168+P176+P191+P197+P205+P211+P217</f>
        <v>0</v>
      </c>
      <c r="Q128" s="216">
        <f t="shared" si="17"/>
        <v>3086</v>
      </c>
      <c r="R128" s="206">
        <f>R132+R144+R153+R158+R168+R176+R191+R197+R205+R211+R217</f>
        <v>3086</v>
      </c>
      <c r="S128" s="206">
        <f>S132+S144+S153+S158+S168+S176+S191+S197+S205+S211+S217</f>
        <v>0</v>
      </c>
      <c r="T128" s="206">
        <f>T132+T144+T153+T158+T168+T176+T191+T197+T205+T211+T217</f>
        <v>0</v>
      </c>
    </row>
    <row r="129" spans="2:20" ht="20" hidden="1">
      <c r="B129" s="190" t="s">
        <v>371</v>
      </c>
      <c r="C129" s="191"/>
      <c r="D129" s="192" t="s">
        <v>372</v>
      </c>
      <c r="E129" s="207">
        <f t="shared" si="15"/>
        <v>21000</v>
      </c>
      <c r="F129" s="208">
        <f>SUM(F133:F140)</f>
        <v>21000</v>
      </c>
      <c r="G129" s="208">
        <f>SUM(G133:G139)</f>
        <v>0</v>
      </c>
      <c r="H129" s="208">
        <f>SUM(H133:H139)</f>
        <v>0</v>
      </c>
      <c r="I129" s="207">
        <f t="shared" si="16"/>
        <v>21000</v>
      </c>
      <c r="J129" s="208">
        <f>SUM(J133:J140)</f>
        <v>21000</v>
      </c>
      <c r="K129" s="208">
        <f>SUM(K133:K139)</f>
        <v>0</v>
      </c>
      <c r="L129" s="208">
        <f>SUM(L133:L139)</f>
        <v>0</v>
      </c>
      <c r="M129" s="207">
        <f t="shared" si="19"/>
        <v>21000</v>
      </c>
      <c r="N129" s="208">
        <f>SUM(N133:N140)</f>
        <v>21000</v>
      </c>
      <c r="O129" s="208">
        <f>SUM(O133:O139)</f>
        <v>0</v>
      </c>
      <c r="P129" s="208">
        <f>SUM(P133:P139)</f>
        <v>0</v>
      </c>
      <c r="Q129" s="207">
        <f t="shared" si="17"/>
        <v>21000</v>
      </c>
      <c r="R129" s="208">
        <f>SUM(R133:R140)</f>
        <v>21000</v>
      </c>
      <c r="S129" s="208">
        <f>SUM(S133:S139)</f>
        <v>0</v>
      </c>
      <c r="T129" s="208">
        <f>SUM(T133:T139)</f>
        <v>0</v>
      </c>
    </row>
    <row r="130" spans="2:20" ht="20" hidden="1">
      <c r="B130" s="195"/>
      <c r="C130" s="196"/>
      <c r="D130" s="197" t="s">
        <v>224</v>
      </c>
      <c r="E130" s="198">
        <f t="shared" si="15"/>
        <v>0</v>
      </c>
      <c r="F130" s="198">
        <f>SUM(F131:F132)</f>
        <v>0</v>
      </c>
      <c r="G130" s="198">
        <f>SUM(G131:G132)</f>
        <v>0</v>
      </c>
      <c r="H130" s="198">
        <f>SUM(H131:H132)</f>
        <v>0</v>
      </c>
      <c r="I130" s="198">
        <f t="shared" si="16"/>
        <v>0</v>
      </c>
      <c r="J130" s="198">
        <f>SUM(J131:J132)</f>
        <v>0</v>
      </c>
      <c r="K130" s="198">
        <f>SUM(K131:K132)</f>
        <v>0</v>
      </c>
      <c r="L130" s="198">
        <f>SUM(L131:L132)</f>
        <v>0</v>
      </c>
      <c r="M130" s="198">
        <f t="shared" si="19"/>
        <v>0</v>
      </c>
      <c r="N130" s="198">
        <f>SUM(N131:N132)</f>
        <v>0</v>
      </c>
      <c r="O130" s="198">
        <f>SUM(O131:O132)</f>
        <v>0</v>
      </c>
      <c r="P130" s="198">
        <f>SUM(P131:P132)</f>
        <v>0</v>
      </c>
      <c r="Q130" s="198">
        <f t="shared" si="17"/>
        <v>0</v>
      </c>
      <c r="R130" s="198">
        <f>SUM(R131:R132)</f>
        <v>0</v>
      </c>
      <c r="S130" s="198">
        <f>SUM(S131:S132)</f>
        <v>0</v>
      </c>
      <c r="T130" s="198">
        <f>SUM(T131:T132)</f>
        <v>0</v>
      </c>
    </row>
    <row r="131" spans="2:20" ht="20" hidden="1">
      <c r="B131" s="195"/>
      <c r="C131" s="196"/>
      <c r="D131" s="199" t="s">
        <v>229</v>
      </c>
      <c r="E131" s="200">
        <f t="shared" si="15"/>
        <v>0</v>
      </c>
      <c r="F131" s="200">
        <v>0</v>
      </c>
      <c r="G131" s="200">
        <v>0</v>
      </c>
      <c r="H131" s="200">
        <v>0</v>
      </c>
      <c r="I131" s="200">
        <f t="shared" si="16"/>
        <v>0</v>
      </c>
      <c r="J131" s="200">
        <v>0</v>
      </c>
      <c r="K131" s="200">
        <v>0</v>
      </c>
      <c r="L131" s="200">
        <v>0</v>
      </c>
      <c r="M131" s="200">
        <f t="shared" si="19"/>
        <v>0</v>
      </c>
      <c r="N131" s="200">
        <v>0</v>
      </c>
      <c r="O131" s="200">
        <v>0</v>
      </c>
      <c r="P131" s="200">
        <v>0</v>
      </c>
      <c r="Q131" s="200">
        <f t="shared" si="17"/>
        <v>0</v>
      </c>
      <c r="R131" s="200">
        <v>0</v>
      </c>
      <c r="S131" s="200">
        <v>0</v>
      </c>
      <c r="T131" s="200">
        <v>0</v>
      </c>
    </row>
    <row r="132" spans="2:20" ht="20" hidden="1">
      <c r="B132" s="195"/>
      <c r="C132" s="196"/>
      <c r="D132" s="199" t="s">
        <v>230</v>
      </c>
      <c r="E132" s="198">
        <f t="shared" si="15"/>
        <v>0</v>
      </c>
      <c r="F132" s="200">
        <v>0</v>
      </c>
      <c r="G132" s="200">
        <v>0</v>
      </c>
      <c r="H132" s="200">
        <v>0</v>
      </c>
      <c r="I132" s="198">
        <f t="shared" si="16"/>
        <v>0</v>
      </c>
      <c r="J132" s="200">
        <v>0</v>
      </c>
      <c r="K132" s="200">
        <v>0</v>
      </c>
      <c r="L132" s="200">
        <v>0</v>
      </c>
      <c r="M132" s="198">
        <f t="shared" si="19"/>
        <v>0</v>
      </c>
      <c r="N132" s="200">
        <v>0</v>
      </c>
      <c r="O132" s="200">
        <v>0</v>
      </c>
      <c r="P132" s="200">
        <v>0</v>
      </c>
      <c r="Q132" s="198">
        <f t="shared" si="17"/>
        <v>0</v>
      </c>
      <c r="R132" s="200">
        <v>0</v>
      </c>
      <c r="S132" s="200">
        <v>0</v>
      </c>
      <c r="T132" s="200">
        <v>0</v>
      </c>
    </row>
    <row r="133" spans="2:20" hidden="1">
      <c r="B133" s="209"/>
      <c r="C133" s="215" t="s">
        <v>373</v>
      </c>
      <c r="D133" s="217" t="s">
        <v>374</v>
      </c>
      <c r="E133" s="212">
        <f t="shared" si="15"/>
        <v>5570.7</v>
      </c>
      <c r="F133" s="213">
        <v>5570.7</v>
      </c>
      <c r="G133" s="213">
        <v>0</v>
      </c>
      <c r="H133" s="213">
        <v>0</v>
      </c>
      <c r="I133" s="212">
        <f t="shared" si="16"/>
        <v>5570.7</v>
      </c>
      <c r="J133" s="213">
        <v>5570.7</v>
      </c>
      <c r="K133" s="213">
        <v>0</v>
      </c>
      <c r="L133" s="213">
        <v>0</v>
      </c>
      <c r="M133" s="212">
        <f t="shared" si="19"/>
        <v>5570.7</v>
      </c>
      <c r="N133" s="213">
        <v>5570.7</v>
      </c>
      <c r="O133" s="213">
        <v>0</v>
      </c>
      <c r="P133" s="213">
        <v>0</v>
      </c>
      <c r="Q133" s="212">
        <f t="shared" si="17"/>
        <v>5570.7</v>
      </c>
      <c r="R133" s="213">
        <v>5570.7</v>
      </c>
      <c r="S133" s="213">
        <v>0</v>
      </c>
      <c r="T133" s="213">
        <v>0</v>
      </c>
    </row>
    <row r="134" spans="2:20" ht="19" hidden="1">
      <c r="B134" s="209"/>
      <c r="C134" s="215" t="s">
        <v>375</v>
      </c>
      <c r="D134" s="214" t="s">
        <v>376</v>
      </c>
      <c r="E134" s="212">
        <f t="shared" si="15"/>
        <v>77.8</v>
      </c>
      <c r="F134" s="213">
        <v>77.8</v>
      </c>
      <c r="G134" s="213">
        <v>0</v>
      </c>
      <c r="H134" s="213">
        <v>0</v>
      </c>
      <c r="I134" s="212">
        <f t="shared" si="16"/>
        <v>77.8</v>
      </c>
      <c r="J134" s="213">
        <v>77.8</v>
      </c>
      <c r="K134" s="213">
        <v>0</v>
      </c>
      <c r="L134" s="213">
        <v>0</v>
      </c>
      <c r="M134" s="212">
        <f t="shared" si="19"/>
        <v>77.8</v>
      </c>
      <c r="N134" s="213">
        <v>77.8</v>
      </c>
      <c r="O134" s="213">
        <v>0</v>
      </c>
      <c r="P134" s="213">
        <v>0</v>
      </c>
      <c r="Q134" s="212">
        <f t="shared" si="17"/>
        <v>77.8</v>
      </c>
      <c r="R134" s="213">
        <v>77.8</v>
      </c>
      <c r="S134" s="213">
        <v>0</v>
      </c>
      <c r="T134" s="213">
        <v>0</v>
      </c>
    </row>
    <row r="135" spans="2:20" ht="19" hidden="1">
      <c r="B135" s="209"/>
      <c r="C135" s="215" t="s">
        <v>377</v>
      </c>
      <c r="D135" s="214" t="s">
        <v>378</v>
      </c>
      <c r="E135" s="212">
        <f t="shared" si="15"/>
        <v>151</v>
      </c>
      <c r="F135" s="213">
        <v>151</v>
      </c>
      <c r="G135" s="213">
        <v>0</v>
      </c>
      <c r="H135" s="213">
        <v>0</v>
      </c>
      <c r="I135" s="212">
        <f t="shared" si="16"/>
        <v>151</v>
      </c>
      <c r="J135" s="213">
        <v>151</v>
      </c>
      <c r="K135" s="213">
        <v>0</v>
      </c>
      <c r="L135" s="213">
        <v>0</v>
      </c>
      <c r="M135" s="212">
        <f t="shared" si="19"/>
        <v>151</v>
      </c>
      <c r="N135" s="213">
        <v>151</v>
      </c>
      <c r="O135" s="213">
        <v>0</v>
      </c>
      <c r="P135" s="213">
        <v>0</v>
      </c>
      <c r="Q135" s="212">
        <f t="shared" si="17"/>
        <v>151</v>
      </c>
      <c r="R135" s="213">
        <v>151</v>
      </c>
      <c r="S135" s="213">
        <v>0</v>
      </c>
      <c r="T135" s="213">
        <v>0</v>
      </c>
    </row>
    <row r="136" spans="2:20" hidden="1">
      <c r="B136" s="209"/>
      <c r="C136" s="215" t="s">
        <v>379</v>
      </c>
      <c r="D136" s="217" t="s">
        <v>380</v>
      </c>
      <c r="E136" s="212">
        <f t="shared" si="15"/>
        <v>662.3</v>
      </c>
      <c r="F136" s="213">
        <v>662.3</v>
      </c>
      <c r="G136" s="213">
        <v>0</v>
      </c>
      <c r="H136" s="213">
        <v>0</v>
      </c>
      <c r="I136" s="212">
        <f t="shared" si="16"/>
        <v>662.3</v>
      </c>
      <c r="J136" s="213">
        <v>662.3</v>
      </c>
      <c r="K136" s="213">
        <v>0</v>
      </c>
      <c r="L136" s="213">
        <v>0</v>
      </c>
      <c r="M136" s="212">
        <f t="shared" si="19"/>
        <v>662.3</v>
      </c>
      <c r="N136" s="213">
        <v>662.3</v>
      </c>
      <c r="O136" s="213">
        <v>0</v>
      </c>
      <c r="P136" s="213">
        <v>0</v>
      </c>
      <c r="Q136" s="212">
        <f t="shared" si="17"/>
        <v>662.3</v>
      </c>
      <c r="R136" s="213">
        <v>662.3</v>
      </c>
      <c r="S136" s="213">
        <v>0</v>
      </c>
      <c r="T136" s="213">
        <v>0</v>
      </c>
    </row>
    <row r="137" spans="2:20" ht="19" hidden="1">
      <c r="B137" s="209"/>
      <c r="C137" s="215" t="s">
        <v>381</v>
      </c>
      <c r="D137" s="214" t="s">
        <v>382</v>
      </c>
      <c r="E137" s="212">
        <f t="shared" si="15"/>
        <v>774</v>
      </c>
      <c r="F137" s="213">
        <v>774</v>
      </c>
      <c r="G137" s="213">
        <v>0</v>
      </c>
      <c r="H137" s="213">
        <v>0</v>
      </c>
      <c r="I137" s="212">
        <f t="shared" si="16"/>
        <v>774</v>
      </c>
      <c r="J137" s="213">
        <v>774</v>
      </c>
      <c r="K137" s="213">
        <v>0</v>
      </c>
      <c r="L137" s="213">
        <v>0</v>
      </c>
      <c r="M137" s="212">
        <f t="shared" si="19"/>
        <v>774</v>
      </c>
      <c r="N137" s="213">
        <v>774</v>
      </c>
      <c r="O137" s="213">
        <v>0</v>
      </c>
      <c r="P137" s="213">
        <v>0</v>
      </c>
      <c r="Q137" s="212">
        <f t="shared" si="17"/>
        <v>774</v>
      </c>
      <c r="R137" s="213">
        <v>774</v>
      </c>
      <c r="S137" s="213">
        <v>0</v>
      </c>
      <c r="T137" s="213">
        <v>0</v>
      </c>
    </row>
    <row r="138" spans="2:20" ht="38" hidden="1">
      <c r="B138" s="209"/>
      <c r="C138" s="215" t="s">
        <v>383</v>
      </c>
      <c r="D138" s="214" t="s">
        <v>384</v>
      </c>
      <c r="E138" s="212">
        <f t="shared" si="15"/>
        <v>12793.7</v>
      </c>
      <c r="F138" s="213">
        <v>12793.7</v>
      </c>
      <c r="G138" s="213">
        <v>0</v>
      </c>
      <c r="H138" s="213">
        <v>0</v>
      </c>
      <c r="I138" s="212">
        <f t="shared" si="16"/>
        <v>12793.7</v>
      </c>
      <c r="J138" s="213">
        <v>12793.7</v>
      </c>
      <c r="K138" s="213">
        <v>0</v>
      </c>
      <c r="L138" s="213">
        <v>0</v>
      </c>
      <c r="M138" s="212">
        <f t="shared" si="19"/>
        <v>12793.7</v>
      </c>
      <c r="N138" s="213">
        <v>12793.7</v>
      </c>
      <c r="O138" s="213">
        <v>0</v>
      </c>
      <c r="P138" s="213">
        <v>0</v>
      </c>
      <c r="Q138" s="212">
        <f t="shared" si="17"/>
        <v>12793.7</v>
      </c>
      <c r="R138" s="213">
        <v>12793.7</v>
      </c>
      <c r="S138" s="213">
        <v>0</v>
      </c>
      <c r="T138" s="213">
        <v>0</v>
      </c>
    </row>
    <row r="139" spans="2:20" ht="19" hidden="1">
      <c r="B139" s="209"/>
      <c r="C139" s="215" t="s">
        <v>385</v>
      </c>
      <c r="D139" s="214" t="s">
        <v>386</v>
      </c>
      <c r="E139" s="212">
        <f t="shared" si="15"/>
        <v>620.5</v>
      </c>
      <c r="F139" s="213">
        <v>620.5</v>
      </c>
      <c r="G139" s="213">
        <v>0</v>
      </c>
      <c r="H139" s="213">
        <v>0</v>
      </c>
      <c r="I139" s="212">
        <f t="shared" si="16"/>
        <v>620.5</v>
      </c>
      <c r="J139" s="213">
        <v>620.5</v>
      </c>
      <c r="K139" s="213">
        <v>0</v>
      </c>
      <c r="L139" s="213">
        <v>0</v>
      </c>
      <c r="M139" s="212">
        <f t="shared" si="19"/>
        <v>620.5</v>
      </c>
      <c r="N139" s="213">
        <v>620.5</v>
      </c>
      <c r="O139" s="213">
        <v>0</v>
      </c>
      <c r="P139" s="213">
        <v>0</v>
      </c>
      <c r="Q139" s="212">
        <f t="shared" si="17"/>
        <v>620.5</v>
      </c>
      <c r="R139" s="213">
        <v>620.5</v>
      </c>
      <c r="S139" s="213">
        <v>0</v>
      </c>
      <c r="T139" s="213">
        <v>0</v>
      </c>
    </row>
    <row r="140" spans="2:20" ht="19" hidden="1">
      <c r="B140" s="209"/>
      <c r="C140" s="215" t="s">
        <v>387</v>
      </c>
      <c r="D140" s="214" t="s">
        <v>388</v>
      </c>
      <c r="E140" s="212">
        <f t="shared" si="15"/>
        <v>350</v>
      </c>
      <c r="F140" s="213">
        <v>350</v>
      </c>
      <c r="G140" s="213">
        <v>0</v>
      </c>
      <c r="H140" s="213">
        <v>0</v>
      </c>
      <c r="I140" s="212">
        <f t="shared" si="16"/>
        <v>350</v>
      </c>
      <c r="J140" s="213">
        <v>350</v>
      </c>
      <c r="K140" s="213">
        <v>0</v>
      </c>
      <c r="L140" s="213">
        <v>0</v>
      </c>
      <c r="M140" s="212">
        <f t="shared" si="19"/>
        <v>350</v>
      </c>
      <c r="N140" s="213">
        <v>350</v>
      </c>
      <c r="O140" s="213">
        <v>0</v>
      </c>
      <c r="P140" s="213">
        <v>0</v>
      </c>
      <c r="Q140" s="212">
        <f t="shared" si="17"/>
        <v>350</v>
      </c>
      <c r="R140" s="213">
        <v>350</v>
      </c>
      <c r="S140" s="213">
        <v>0</v>
      </c>
      <c r="T140" s="213">
        <v>0</v>
      </c>
    </row>
    <row r="141" spans="2:20" ht="20" hidden="1">
      <c r="B141" s="190" t="s">
        <v>389</v>
      </c>
      <c r="C141" s="191"/>
      <c r="D141" s="192" t="s">
        <v>390</v>
      </c>
      <c r="E141" s="207">
        <f t="shared" si="15"/>
        <v>13000</v>
      </c>
      <c r="F141" s="208">
        <f>SUM(F145:F149)</f>
        <v>13000</v>
      </c>
      <c r="G141" s="208">
        <f>SUM(G145:G149)</f>
        <v>0</v>
      </c>
      <c r="H141" s="208">
        <f>SUM(H145:H149)</f>
        <v>0</v>
      </c>
      <c r="I141" s="207">
        <f t="shared" si="16"/>
        <v>13000</v>
      </c>
      <c r="J141" s="208">
        <f>SUM(J145:J149)</f>
        <v>13000</v>
      </c>
      <c r="K141" s="208">
        <f>SUM(K145:K149)</f>
        <v>0</v>
      </c>
      <c r="L141" s="208">
        <f>SUM(L145:L149)</f>
        <v>0</v>
      </c>
      <c r="M141" s="207">
        <f t="shared" si="19"/>
        <v>13000</v>
      </c>
      <c r="N141" s="208">
        <f>SUM(N145:N149)</f>
        <v>13000</v>
      </c>
      <c r="O141" s="208">
        <f>SUM(O145:O149)</f>
        <v>0</v>
      </c>
      <c r="P141" s="208">
        <f>SUM(P145:P149)</f>
        <v>0</v>
      </c>
      <c r="Q141" s="207">
        <f t="shared" si="17"/>
        <v>13000</v>
      </c>
      <c r="R141" s="208">
        <f>SUM(R145:R149)</f>
        <v>13000</v>
      </c>
      <c r="S141" s="208">
        <f>SUM(S145:S149)</f>
        <v>0</v>
      </c>
      <c r="T141" s="208">
        <f>SUM(T145:T149)</f>
        <v>0</v>
      </c>
    </row>
    <row r="142" spans="2:20" ht="20" hidden="1">
      <c r="B142" s="195"/>
      <c r="C142" s="196"/>
      <c r="D142" s="197" t="s">
        <v>224</v>
      </c>
      <c r="E142" s="198">
        <f t="shared" si="15"/>
        <v>0</v>
      </c>
      <c r="F142" s="198">
        <f>SUM(F143:F144)</f>
        <v>0</v>
      </c>
      <c r="G142" s="198">
        <f>SUM(G143:G144)</f>
        <v>0</v>
      </c>
      <c r="H142" s="198">
        <f>SUM(H143:H144)</f>
        <v>0</v>
      </c>
      <c r="I142" s="198">
        <f t="shared" si="16"/>
        <v>0</v>
      </c>
      <c r="J142" s="198">
        <f>SUM(J143:J144)</f>
        <v>0</v>
      </c>
      <c r="K142" s="198">
        <f>SUM(K143:K144)</f>
        <v>0</v>
      </c>
      <c r="L142" s="198">
        <f>SUM(L143:L144)</f>
        <v>0</v>
      </c>
      <c r="M142" s="198">
        <f t="shared" si="19"/>
        <v>0</v>
      </c>
      <c r="N142" s="198">
        <f>SUM(N143:N144)</f>
        <v>0</v>
      </c>
      <c r="O142" s="198">
        <f>SUM(O143:O144)</f>
        <v>0</v>
      </c>
      <c r="P142" s="198">
        <f>SUM(P143:P144)</f>
        <v>0</v>
      </c>
      <c r="Q142" s="198">
        <f t="shared" si="17"/>
        <v>0</v>
      </c>
      <c r="R142" s="198">
        <f>SUM(R143:R144)</f>
        <v>0</v>
      </c>
      <c r="S142" s="198">
        <f>SUM(S143:S144)</f>
        <v>0</v>
      </c>
      <c r="T142" s="198">
        <f>SUM(T143:T144)</f>
        <v>0</v>
      </c>
    </row>
    <row r="143" spans="2:20" ht="20" hidden="1">
      <c r="B143" s="195"/>
      <c r="C143" s="196"/>
      <c r="D143" s="199" t="s">
        <v>229</v>
      </c>
      <c r="E143" s="200">
        <f t="shared" si="15"/>
        <v>0</v>
      </c>
      <c r="F143" s="200">
        <v>0</v>
      </c>
      <c r="G143" s="200">
        <v>0</v>
      </c>
      <c r="H143" s="200">
        <v>0</v>
      </c>
      <c r="I143" s="200">
        <f t="shared" si="16"/>
        <v>0</v>
      </c>
      <c r="J143" s="200">
        <v>0</v>
      </c>
      <c r="K143" s="200">
        <v>0</v>
      </c>
      <c r="L143" s="200">
        <v>0</v>
      </c>
      <c r="M143" s="200">
        <f t="shared" si="19"/>
        <v>0</v>
      </c>
      <c r="N143" s="200">
        <v>0</v>
      </c>
      <c r="O143" s="200">
        <v>0</v>
      </c>
      <c r="P143" s="200">
        <v>0</v>
      </c>
      <c r="Q143" s="200">
        <f t="shared" si="17"/>
        <v>0</v>
      </c>
      <c r="R143" s="200">
        <v>0</v>
      </c>
      <c r="S143" s="200">
        <v>0</v>
      </c>
      <c r="T143" s="200">
        <v>0</v>
      </c>
    </row>
    <row r="144" spans="2:20" ht="20" hidden="1">
      <c r="B144" s="195"/>
      <c r="C144" s="196"/>
      <c r="D144" s="199" t="s">
        <v>230</v>
      </c>
      <c r="E144" s="198">
        <f t="shared" si="15"/>
        <v>0</v>
      </c>
      <c r="F144" s="200">
        <v>0</v>
      </c>
      <c r="G144" s="200">
        <v>0</v>
      </c>
      <c r="H144" s="200">
        <v>0</v>
      </c>
      <c r="I144" s="198">
        <f t="shared" si="16"/>
        <v>0</v>
      </c>
      <c r="J144" s="200">
        <v>0</v>
      </c>
      <c r="K144" s="200">
        <v>0</v>
      </c>
      <c r="L144" s="200">
        <v>0</v>
      </c>
      <c r="M144" s="198">
        <f t="shared" si="19"/>
        <v>0</v>
      </c>
      <c r="N144" s="200">
        <v>0</v>
      </c>
      <c r="O144" s="200">
        <v>0</v>
      </c>
      <c r="P144" s="200">
        <v>0</v>
      </c>
      <c r="Q144" s="198">
        <f t="shared" si="17"/>
        <v>0</v>
      </c>
      <c r="R144" s="200">
        <v>0</v>
      </c>
      <c r="S144" s="200">
        <v>0</v>
      </c>
      <c r="T144" s="200">
        <v>0</v>
      </c>
    </row>
    <row r="145" spans="2:20" ht="19" hidden="1">
      <c r="B145" s="209"/>
      <c r="C145" s="215" t="s">
        <v>391</v>
      </c>
      <c r="D145" s="214" t="s">
        <v>392</v>
      </c>
      <c r="E145" s="212">
        <f t="shared" si="15"/>
        <v>1459.5</v>
      </c>
      <c r="F145" s="213">
        <v>1459.5</v>
      </c>
      <c r="G145" s="213">
        <v>0</v>
      </c>
      <c r="H145" s="213">
        <v>0</v>
      </c>
      <c r="I145" s="212">
        <f t="shared" si="16"/>
        <v>1459.5</v>
      </c>
      <c r="J145" s="213">
        <v>1459.5</v>
      </c>
      <c r="K145" s="213">
        <v>0</v>
      </c>
      <c r="L145" s="213">
        <v>0</v>
      </c>
      <c r="M145" s="212">
        <f t="shared" si="19"/>
        <v>1459.5</v>
      </c>
      <c r="N145" s="213">
        <v>1459.5</v>
      </c>
      <c r="O145" s="213">
        <v>0</v>
      </c>
      <c r="P145" s="213">
        <v>0</v>
      </c>
      <c r="Q145" s="212">
        <f t="shared" si="17"/>
        <v>1459.5</v>
      </c>
      <c r="R145" s="213">
        <v>1459.5</v>
      </c>
      <c r="S145" s="213">
        <v>0</v>
      </c>
      <c r="T145" s="213">
        <v>0</v>
      </c>
    </row>
    <row r="146" spans="2:20" ht="19" hidden="1">
      <c r="B146" s="209"/>
      <c r="C146" s="215" t="s">
        <v>393</v>
      </c>
      <c r="D146" s="214" t="s">
        <v>394</v>
      </c>
      <c r="E146" s="212">
        <f t="shared" si="15"/>
        <v>820</v>
      </c>
      <c r="F146" s="213">
        <v>820</v>
      </c>
      <c r="G146" s="213">
        <v>0</v>
      </c>
      <c r="H146" s="213">
        <v>0</v>
      </c>
      <c r="I146" s="212">
        <f t="shared" si="16"/>
        <v>820</v>
      </c>
      <c r="J146" s="213">
        <v>820</v>
      </c>
      <c r="K146" s="213">
        <v>0</v>
      </c>
      <c r="L146" s="213">
        <v>0</v>
      </c>
      <c r="M146" s="212">
        <f t="shared" si="19"/>
        <v>820</v>
      </c>
      <c r="N146" s="213">
        <v>820</v>
      </c>
      <c r="O146" s="213">
        <v>0</v>
      </c>
      <c r="P146" s="213">
        <v>0</v>
      </c>
      <c r="Q146" s="212">
        <f t="shared" si="17"/>
        <v>820</v>
      </c>
      <c r="R146" s="213">
        <v>820</v>
      </c>
      <c r="S146" s="213">
        <v>0</v>
      </c>
      <c r="T146" s="213">
        <v>0</v>
      </c>
    </row>
    <row r="147" spans="2:20" ht="19" hidden="1">
      <c r="B147" s="209"/>
      <c r="C147" s="215" t="s">
        <v>395</v>
      </c>
      <c r="D147" s="214" t="s">
        <v>396</v>
      </c>
      <c r="E147" s="212">
        <f t="shared" si="15"/>
        <v>10216.5</v>
      </c>
      <c r="F147" s="213">
        <v>10216.5</v>
      </c>
      <c r="G147" s="213">
        <v>0</v>
      </c>
      <c r="H147" s="213">
        <v>0</v>
      </c>
      <c r="I147" s="212">
        <f t="shared" si="16"/>
        <v>10216.5</v>
      </c>
      <c r="J147" s="213">
        <v>10216.5</v>
      </c>
      <c r="K147" s="213">
        <v>0</v>
      </c>
      <c r="L147" s="213">
        <v>0</v>
      </c>
      <c r="M147" s="212">
        <f t="shared" si="19"/>
        <v>10216.5</v>
      </c>
      <c r="N147" s="213">
        <v>10216.5</v>
      </c>
      <c r="O147" s="213">
        <v>0</v>
      </c>
      <c r="P147" s="213">
        <v>0</v>
      </c>
      <c r="Q147" s="212">
        <f t="shared" si="17"/>
        <v>10216.5</v>
      </c>
      <c r="R147" s="213">
        <v>10216.5</v>
      </c>
      <c r="S147" s="213">
        <v>0</v>
      </c>
      <c r="T147" s="213">
        <v>0</v>
      </c>
    </row>
    <row r="148" spans="2:20" ht="19" hidden="1">
      <c r="B148" s="209"/>
      <c r="C148" s="215" t="s">
        <v>397</v>
      </c>
      <c r="D148" s="214" t="s">
        <v>398</v>
      </c>
      <c r="E148" s="212">
        <f t="shared" si="15"/>
        <v>300</v>
      </c>
      <c r="F148" s="213">
        <v>300</v>
      </c>
      <c r="G148" s="213">
        <v>0</v>
      </c>
      <c r="H148" s="213">
        <v>0</v>
      </c>
      <c r="I148" s="212">
        <f t="shared" si="16"/>
        <v>300</v>
      </c>
      <c r="J148" s="213">
        <v>300</v>
      </c>
      <c r="K148" s="213">
        <v>0</v>
      </c>
      <c r="L148" s="213">
        <v>0</v>
      </c>
      <c r="M148" s="212">
        <f t="shared" si="19"/>
        <v>300</v>
      </c>
      <c r="N148" s="213">
        <v>300</v>
      </c>
      <c r="O148" s="213">
        <v>0</v>
      </c>
      <c r="P148" s="213">
        <v>0</v>
      </c>
      <c r="Q148" s="212">
        <f t="shared" si="17"/>
        <v>300</v>
      </c>
      <c r="R148" s="213">
        <v>300</v>
      </c>
      <c r="S148" s="213">
        <v>0</v>
      </c>
      <c r="T148" s="213">
        <v>0</v>
      </c>
    </row>
    <row r="149" spans="2:20" ht="19" hidden="1">
      <c r="B149" s="209"/>
      <c r="C149" s="215" t="s">
        <v>399</v>
      </c>
      <c r="D149" s="214" t="s">
        <v>400</v>
      </c>
      <c r="E149" s="212">
        <f t="shared" si="15"/>
        <v>204</v>
      </c>
      <c r="F149" s="213">
        <v>204</v>
      </c>
      <c r="G149" s="213">
        <v>0</v>
      </c>
      <c r="H149" s="213">
        <v>0</v>
      </c>
      <c r="I149" s="212">
        <f t="shared" si="16"/>
        <v>204</v>
      </c>
      <c r="J149" s="213">
        <v>204</v>
      </c>
      <c r="K149" s="213">
        <v>0</v>
      </c>
      <c r="L149" s="213">
        <v>0</v>
      </c>
      <c r="M149" s="212">
        <f t="shared" si="19"/>
        <v>204</v>
      </c>
      <c r="N149" s="213">
        <v>204</v>
      </c>
      <c r="O149" s="213">
        <v>0</v>
      </c>
      <c r="P149" s="213">
        <v>0</v>
      </c>
      <c r="Q149" s="212">
        <f t="shared" si="17"/>
        <v>204</v>
      </c>
      <c r="R149" s="213">
        <v>204</v>
      </c>
      <c r="S149" s="213">
        <v>0</v>
      </c>
      <c r="T149" s="213">
        <v>0</v>
      </c>
    </row>
    <row r="150" spans="2:20" ht="20" hidden="1">
      <c r="B150" s="190" t="s">
        <v>401</v>
      </c>
      <c r="C150" s="191"/>
      <c r="D150" s="192" t="s">
        <v>402</v>
      </c>
      <c r="E150" s="207">
        <f t="shared" si="15"/>
        <v>2000</v>
      </c>
      <c r="F150" s="208">
        <f t="shared" ref="F150:T150" si="20">F154</f>
        <v>2000</v>
      </c>
      <c r="G150" s="208">
        <f t="shared" si="20"/>
        <v>0</v>
      </c>
      <c r="H150" s="208">
        <f t="shared" si="20"/>
        <v>0</v>
      </c>
      <c r="I150" s="207">
        <f t="shared" si="16"/>
        <v>2000</v>
      </c>
      <c r="J150" s="208">
        <f t="shared" si="20"/>
        <v>2000</v>
      </c>
      <c r="K150" s="208">
        <f t="shared" si="20"/>
        <v>0</v>
      </c>
      <c r="L150" s="208">
        <f t="shared" si="20"/>
        <v>0</v>
      </c>
      <c r="M150" s="207">
        <f t="shared" si="19"/>
        <v>2200</v>
      </c>
      <c r="N150" s="208">
        <f>N154</f>
        <v>2200</v>
      </c>
      <c r="O150" s="208">
        <f>O154</f>
        <v>0</v>
      </c>
      <c r="P150" s="208">
        <f>P154</f>
        <v>0</v>
      </c>
      <c r="Q150" s="207">
        <f t="shared" si="17"/>
        <v>2200</v>
      </c>
      <c r="R150" s="208">
        <f t="shared" si="20"/>
        <v>2200</v>
      </c>
      <c r="S150" s="208">
        <f t="shared" si="20"/>
        <v>0</v>
      </c>
      <c r="T150" s="208">
        <f t="shared" si="20"/>
        <v>0</v>
      </c>
    </row>
    <row r="151" spans="2:20" ht="20" hidden="1">
      <c r="B151" s="195"/>
      <c r="C151" s="196"/>
      <c r="D151" s="197" t="s">
        <v>224</v>
      </c>
      <c r="E151" s="198">
        <f t="shared" si="15"/>
        <v>0</v>
      </c>
      <c r="F151" s="198">
        <f>SUM(F152:F153)</f>
        <v>0</v>
      </c>
      <c r="G151" s="198">
        <f>SUM(G152:G153)</f>
        <v>0</v>
      </c>
      <c r="H151" s="198">
        <f>SUM(H152:H153)</f>
        <v>0</v>
      </c>
      <c r="I151" s="198">
        <f t="shared" si="16"/>
        <v>0</v>
      </c>
      <c r="J151" s="198">
        <f>SUM(J152:J153)</f>
        <v>0</v>
      </c>
      <c r="K151" s="198">
        <f>SUM(K152:K153)</f>
        <v>0</v>
      </c>
      <c r="L151" s="198">
        <f>SUM(L152:L153)</f>
        <v>0</v>
      </c>
      <c r="M151" s="198">
        <f t="shared" si="19"/>
        <v>0</v>
      </c>
      <c r="N151" s="198">
        <f>SUM(N152:N153)</f>
        <v>0</v>
      </c>
      <c r="O151" s="198">
        <f>SUM(O152:O153)</f>
        <v>0</v>
      </c>
      <c r="P151" s="198">
        <f>SUM(P152:P153)</f>
        <v>0</v>
      </c>
      <c r="Q151" s="198">
        <f t="shared" si="17"/>
        <v>0</v>
      </c>
      <c r="R151" s="198">
        <f>SUM(R152:R153)</f>
        <v>0</v>
      </c>
      <c r="S151" s="198">
        <f>SUM(S152:S153)</f>
        <v>0</v>
      </c>
      <c r="T151" s="198">
        <f>SUM(T152:T153)</f>
        <v>0</v>
      </c>
    </row>
    <row r="152" spans="2:20" ht="20" hidden="1">
      <c r="B152" s="195"/>
      <c r="C152" s="196"/>
      <c r="D152" s="199" t="s">
        <v>229</v>
      </c>
      <c r="E152" s="200">
        <f t="shared" si="15"/>
        <v>0</v>
      </c>
      <c r="F152" s="200">
        <v>0</v>
      </c>
      <c r="G152" s="200">
        <v>0</v>
      </c>
      <c r="H152" s="200">
        <v>0</v>
      </c>
      <c r="I152" s="200">
        <f t="shared" si="16"/>
        <v>0</v>
      </c>
      <c r="J152" s="200">
        <v>0</v>
      </c>
      <c r="K152" s="200">
        <v>0</v>
      </c>
      <c r="L152" s="200">
        <v>0</v>
      </c>
      <c r="M152" s="200">
        <f t="shared" si="19"/>
        <v>0</v>
      </c>
      <c r="N152" s="200">
        <v>0</v>
      </c>
      <c r="O152" s="200">
        <v>0</v>
      </c>
      <c r="P152" s="200">
        <v>0</v>
      </c>
      <c r="Q152" s="200">
        <f t="shared" si="17"/>
        <v>0</v>
      </c>
      <c r="R152" s="200">
        <v>0</v>
      </c>
      <c r="S152" s="200">
        <v>0</v>
      </c>
      <c r="T152" s="200">
        <v>0</v>
      </c>
    </row>
    <row r="153" spans="2:20" ht="20" hidden="1">
      <c r="B153" s="195"/>
      <c r="C153" s="196"/>
      <c r="D153" s="199" t="s">
        <v>230</v>
      </c>
      <c r="E153" s="198">
        <f t="shared" si="15"/>
        <v>0</v>
      </c>
      <c r="F153" s="200">
        <v>0</v>
      </c>
      <c r="G153" s="200">
        <v>0</v>
      </c>
      <c r="H153" s="200">
        <v>0</v>
      </c>
      <c r="I153" s="198">
        <f t="shared" si="16"/>
        <v>0</v>
      </c>
      <c r="J153" s="200">
        <v>0</v>
      </c>
      <c r="K153" s="200">
        <v>0</v>
      </c>
      <c r="L153" s="200">
        <v>0</v>
      </c>
      <c r="M153" s="198">
        <f t="shared" si="19"/>
        <v>0</v>
      </c>
      <c r="N153" s="200">
        <v>0</v>
      </c>
      <c r="O153" s="200">
        <v>0</v>
      </c>
      <c r="P153" s="200">
        <v>0</v>
      </c>
      <c r="Q153" s="198">
        <f t="shared" si="17"/>
        <v>0</v>
      </c>
      <c r="R153" s="200">
        <v>0</v>
      </c>
      <c r="S153" s="200">
        <v>0</v>
      </c>
      <c r="T153" s="200">
        <v>0</v>
      </c>
    </row>
    <row r="154" spans="2:20" ht="38" hidden="1">
      <c r="B154" s="209"/>
      <c r="C154" s="215" t="s">
        <v>403</v>
      </c>
      <c r="D154" s="214" t="s">
        <v>404</v>
      </c>
      <c r="E154" s="212">
        <f t="shared" si="15"/>
        <v>2000</v>
      </c>
      <c r="F154" s="213">
        <v>2000</v>
      </c>
      <c r="G154" s="213">
        <v>0</v>
      </c>
      <c r="H154" s="213">
        <v>0</v>
      </c>
      <c r="I154" s="212">
        <f t="shared" si="16"/>
        <v>2000</v>
      </c>
      <c r="J154" s="213">
        <v>2000</v>
      </c>
      <c r="K154" s="213">
        <v>0</v>
      </c>
      <c r="L154" s="213">
        <v>0</v>
      </c>
      <c r="M154" s="212">
        <f t="shared" si="19"/>
        <v>2200</v>
      </c>
      <c r="N154" s="213">
        <v>2200</v>
      </c>
      <c r="O154" s="213">
        <v>0</v>
      </c>
      <c r="P154" s="213">
        <v>0</v>
      </c>
      <c r="Q154" s="212">
        <f t="shared" si="17"/>
        <v>2200</v>
      </c>
      <c r="R154" s="213">
        <v>2200</v>
      </c>
      <c r="S154" s="213">
        <v>0</v>
      </c>
      <c r="T154" s="213">
        <v>0</v>
      </c>
    </row>
    <row r="155" spans="2:20" ht="20" hidden="1">
      <c r="B155" s="190" t="s">
        <v>405</v>
      </c>
      <c r="C155" s="191"/>
      <c r="D155" s="192" t="s">
        <v>406</v>
      </c>
      <c r="E155" s="207">
        <f t="shared" si="15"/>
        <v>35000</v>
      </c>
      <c r="F155" s="208">
        <f>SUM(F159:F164)</f>
        <v>35000</v>
      </c>
      <c r="G155" s="208">
        <f>SUM(G159:G164)</f>
        <v>0</v>
      </c>
      <c r="H155" s="208">
        <f>SUM(H159:H164)</f>
        <v>0</v>
      </c>
      <c r="I155" s="207">
        <f t="shared" si="16"/>
        <v>35000</v>
      </c>
      <c r="J155" s="208">
        <f>SUM(J159:J164)</f>
        <v>35000</v>
      </c>
      <c r="K155" s="208">
        <f>SUM(K159:K164)</f>
        <v>0</v>
      </c>
      <c r="L155" s="208">
        <f>SUM(L159:L164)</f>
        <v>0</v>
      </c>
      <c r="M155" s="207">
        <f t="shared" si="19"/>
        <v>35000</v>
      </c>
      <c r="N155" s="208">
        <f>SUM(N159:N164)</f>
        <v>35000</v>
      </c>
      <c r="O155" s="208">
        <f>SUM(O159:O164)</f>
        <v>0</v>
      </c>
      <c r="P155" s="208">
        <f>SUM(P159:P164)</f>
        <v>0</v>
      </c>
      <c r="Q155" s="207">
        <f t="shared" si="17"/>
        <v>35000</v>
      </c>
      <c r="R155" s="208">
        <f>SUM(R159:R164)</f>
        <v>35000</v>
      </c>
      <c r="S155" s="208">
        <f>SUM(S159:S164)</f>
        <v>0</v>
      </c>
      <c r="T155" s="208">
        <f>SUM(T159:T164)</f>
        <v>0</v>
      </c>
    </row>
    <row r="156" spans="2:20" ht="20" hidden="1">
      <c r="B156" s="195"/>
      <c r="C156" s="196"/>
      <c r="D156" s="197" t="s">
        <v>224</v>
      </c>
      <c r="E156" s="198">
        <f t="shared" si="15"/>
        <v>0</v>
      </c>
      <c r="F156" s="198">
        <f>SUM(F157:F158)</f>
        <v>0</v>
      </c>
      <c r="G156" s="198">
        <f>SUM(G157:G158)</f>
        <v>0</v>
      </c>
      <c r="H156" s="198">
        <f>SUM(H157:H158)</f>
        <v>0</v>
      </c>
      <c r="I156" s="198">
        <f t="shared" si="16"/>
        <v>0</v>
      </c>
      <c r="J156" s="198">
        <f>SUM(J157:J158)</f>
        <v>0</v>
      </c>
      <c r="K156" s="198">
        <f>SUM(K157:K158)</f>
        <v>0</v>
      </c>
      <c r="L156" s="198">
        <f>SUM(L157:L158)</f>
        <v>0</v>
      </c>
      <c r="M156" s="198">
        <f t="shared" si="19"/>
        <v>0</v>
      </c>
      <c r="N156" s="198">
        <f>SUM(N157:N158)</f>
        <v>0</v>
      </c>
      <c r="O156" s="198">
        <f>SUM(O157:O158)</f>
        <v>0</v>
      </c>
      <c r="P156" s="198">
        <f>SUM(P157:P158)</f>
        <v>0</v>
      </c>
      <c r="Q156" s="198">
        <f t="shared" si="17"/>
        <v>0</v>
      </c>
      <c r="R156" s="198">
        <f>SUM(R157:R158)</f>
        <v>0</v>
      </c>
      <c r="S156" s="198">
        <f>SUM(S157:S158)</f>
        <v>0</v>
      </c>
      <c r="T156" s="198">
        <f>SUM(T157:T158)</f>
        <v>0</v>
      </c>
    </row>
    <row r="157" spans="2:20" ht="20" hidden="1">
      <c r="B157" s="195"/>
      <c r="C157" s="196"/>
      <c r="D157" s="199" t="s">
        <v>229</v>
      </c>
      <c r="E157" s="200">
        <f t="shared" si="15"/>
        <v>0</v>
      </c>
      <c r="F157" s="200">
        <v>0</v>
      </c>
      <c r="G157" s="200">
        <v>0</v>
      </c>
      <c r="H157" s="200">
        <v>0</v>
      </c>
      <c r="I157" s="200">
        <f t="shared" si="16"/>
        <v>0</v>
      </c>
      <c r="J157" s="200">
        <v>0</v>
      </c>
      <c r="K157" s="200">
        <v>0</v>
      </c>
      <c r="L157" s="200">
        <v>0</v>
      </c>
      <c r="M157" s="200">
        <f t="shared" si="19"/>
        <v>0</v>
      </c>
      <c r="N157" s="200">
        <v>0</v>
      </c>
      <c r="O157" s="200">
        <v>0</v>
      </c>
      <c r="P157" s="200">
        <v>0</v>
      </c>
      <c r="Q157" s="200">
        <f t="shared" si="17"/>
        <v>0</v>
      </c>
      <c r="R157" s="200">
        <v>0</v>
      </c>
      <c r="S157" s="200">
        <v>0</v>
      </c>
      <c r="T157" s="200">
        <v>0</v>
      </c>
    </row>
    <row r="158" spans="2:20" ht="20" hidden="1">
      <c r="B158" s="195"/>
      <c r="C158" s="196"/>
      <c r="D158" s="199" t="s">
        <v>230</v>
      </c>
      <c r="E158" s="198">
        <f t="shared" si="15"/>
        <v>0</v>
      </c>
      <c r="F158" s="200">
        <v>0</v>
      </c>
      <c r="G158" s="200">
        <v>0</v>
      </c>
      <c r="H158" s="200">
        <v>0</v>
      </c>
      <c r="I158" s="198">
        <f t="shared" si="16"/>
        <v>0</v>
      </c>
      <c r="J158" s="200">
        <v>0</v>
      </c>
      <c r="K158" s="200">
        <v>0</v>
      </c>
      <c r="L158" s="200">
        <v>0</v>
      </c>
      <c r="M158" s="198">
        <f t="shared" si="19"/>
        <v>0</v>
      </c>
      <c r="N158" s="200">
        <v>0</v>
      </c>
      <c r="O158" s="200">
        <v>0</v>
      </c>
      <c r="P158" s="200">
        <v>0</v>
      </c>
      <c r="Q158" s="198">
        <f t="shared" si="17"/>
        <v>0</v>
      </c>
      <c r="R158" s="200">
        <v>0</v>
      </c>
      <c r="S158" s="200">
        <v>0</v>
      </c>
      <c r="T158" s="200">
        <v>0</v>
      </c>
    </row>
    <row r="159" spans="2:20" ht="19" hidden="1">
      <c r="B159" s="209"/>
      <c r="C159" s="215" t="s">
        <v>407</v>
      </c>
      <c r="D159" s="214" t="s">
        <v>408</v>
      </c>
      <c r="E159" s="212">
        <f t="shared" si="15"/>
        <v>15474</v>
      </c>
      <c r="F159" s="213">
        <v>15474</v>
      </c>
      <c r="G159" s="213">
        <v>0</v>
      </c>
      <c r="H159" s="213">
        <v>0</v>
      </c>
      <c r="I159" s="212">
        <f t="shared" si="16"/>
        <v>15474</v>
      </c>
      <c r="J159" s="213">
        <v>15474</v>
      </c>
      <c r="K159" s="213">
        <v>0</v>
      </c>
      <c r="L159" s="213">
        <v>0</v>
      </c>
      <c r="M159" s="212">
        <f t="shared" si="19"/>
        <v>15474</v>
      </c>
      <c r="N159" s="213">
        <v>15474</v>
      </c>
      <c r="O159" s="213">
        <v>0</v>
      </c>
      <c r="P159" s="213">
        <v>0</v>
      </c>
      <c r="Q159" s="212">
        <f t="shared" si="17"/>
        <v>15474</v>
      </c>
      <c r="R159" s="213">
        <v>15474</v>
      </c>
      <c r="S159" s="213">
        <v>0</v>
      </c>
      <c r="T159" s="213">
        <v>0</v>
      </c>
    </row>
    <row r="160" spans="2:20" ht="19" hidden="1">
      <c r="B160" s="209"/>
      <c r="C160" s="215" t="s">
        <v>409</v>
      </c>
      <c r="D160" s="214" t="s">
        <v>410</v>
      </c>
      <c r="E160" s="212">
        <f t="shared" si="15"/>
        <v>110</v>
      </c>
      <c r="F160" s="213">
        <v>110</v>
      </c>
      <c r="G160" s="213">
        <v>0</v>
      </c>
      <c r="H160" s="213">
        <v>0</v>
      </c>
      <c r="I160" s="212">
        <f t="shared" si="16"/>
        <v>110</v>
      </c>
      <c r="J160" s="213">
        <v>110</v>
      </c>
      <c r="K160" s="213">
        <v>0</v>
      </c>
      <c r="L160" s="213">
        <v>0</v>
      </c>
      <c r="M160" s="212">
        <f t="shared" si="19"/>
        <v>110</v>
      </c>
      <c r="N160" s="213">
        <v>110</v>
      </c>
      <c r="O160" s="213">
        <v>0</v>
      </c>
      <c r="P160" s="213">
        <v>0</v>
      </c>
      <c r="Q160" s="212">
        <f t="shared" si="17"/>
        <v>110</v>
      </c>
      <c r="R160" s="213">
        <v>110</v>
      </c>
      <c r="S160" s="213">
        <v>0</v>
      </c>
      <c r="T160" s="213">
        <v>0</v>
      </c>
    </row>
    <row r="161" spans="2:20" ht="38" hidden="1">
      <c r="B161" s="209"/>
      <c r="C161" s="215" t="s">
        <v>411</v>
      </c>
      <c r="D161" s="214" t="s">
        <v>412</v>
      </c>
      <c r="E161" s="212">
        <f t="shared" si="15"/>
        <v>18570</v>
      </c>
      <c r="F161" s="213">
        <v>18570</v>
      </c>
      <c r="G161" s="213">
        <v>0</v>
      </c>
      <c r="H161" s="213">
        <v>0</v>
      </c>
      <c r="I161" s="212">
        <f t="shared" si="16"/>
        <v>18570</v>
      </c>
      <c r="J161" s="213">
        <v>18570</v>
      </c>
      <c r="K161" s="213">
        <v>0</v>
      </c>
      <c r="L161" s="213">
        <v>0</v>
      </c>
      <c r="M161" s="212">
        <f t="shared" si="19"/>
        <v>18570</v>
      </c>
      <c r="N161" s="213">
        <v>18570</v>
      </c>
      <c r="O161" s="213">
        <v>0</v>
      </c>
      <c r="P161" s="213">
        <v>0</v>
      </c>
      <c r="Q161" s="212">
        <f t="shared" si="17"/>
        <v>18570</v>
      </c>
      <c r="R161" s="213">
        <v>18570</v>
      </c>
      <c r="S161" s="213">
        <v>0</v>
      </c>
      <c r="T161" s="213">
        <v>0</v>
      </c>
    </row>
    <row r="162" spans="2:20" ht="19" hidden="1">
      <c r="B162" s="209"/>
      <c r="C162" s="215" t="s">
        <v>413</v>
      </c>
      <c r="D162" s="214" t="s">
        <v>414</v>
      </c>
      <c r="E162" s="212">
        <f t="shared" si="15"/>
        <v>500</v>
      </c>
      <c r="F162" s="213">
        <v>500</v>
      </c>
      <c r="G162" s="213">
        <v>0</v>
      </c>
      <c r="H162" s="213">
        <v>0</v>
      </c>
      <c r="I162" s="212">
        <f t="shared" si="16"/>
        <v>500</v>
      </c>
      <c r="J162" s="213">
        <v>500</v>
      </c>
      <c r="K162" s="213">
        <v>0</v>
      </c>
      <c r="L162" s="213">
        <v>0</v>
      </c>
      <c r="M162" s="212">
        <f t="shared" si="19"/>
        <v>500</v>
      </c>
      <c r="N162" s="213">
        <v>500</v>
      </c>
      <c r="O162" s="213">
        <v>0</v>
      </c>
      <c r="P162" s="213">
        <v>0</v>
      </c>
      <c r="Q162" s="212">
        <f t="shared" si="17"/>
        <v>500</v>
      </c>
      <c r="R162" s="213">
        <v>500</v>
      </c>
      <c r="S162" s="213">
        <v>0</v>
      </c>
      <c r="T162" s="213">
        <v>0</v>
      </c>
    </row>
    <row r="163" spans="2:20" ht="19" hidden="1">
      <c r="B163" s="209"/>
      <c r="C163" s="215" t="s">
        <v>415</v>
      </c>
      <c r="D163" s="214" t="s">
        <v>416</v>
      </c>
      <c r="E163" s="212">
        <f t="shared" si="15"/>
        <v>310</v>
      </c>
      <c r="F163" s="213">
        <v>310</v>
      </c>
      <c r="G163" s="213">
        <v>0</v>
      </c>
      <c r="H163" s="213">
        <v>0</v>
      </c>
      <c r="I163" s="212">
        <f t="shared" si="16"/>
        <v>310</v>
      </c>
      <c r="J163" s="213">
        <v>310</v>
      </c>
      <c r="K163" s="213">
        <v>0</v>
      </c>
      <c r="L163" s="213">
        <v>0</v>
      </c>
      <c r="M163" s="212">
        <f t="shared" si="19"/>
        <v>310</v>
      </c>
      <c r="N163" s="213">
        <v>310</v>
      </c>
      <c r="O163" s="213">
        <v>0</v>
      </c>
      <c r="P163" s="213">
        <v>0</v>
      </c>
      <c r="Q163" s="212">
        <f t="shared" si="17"/>
        <v>310</v>
      </c>
      <c r="R163" s="213">
        <v>310</v>
      </c>
      <c r="S163" s="213">
        <v>0</v>
      </c>
      <c r="T163" s="213">
        <v>0</v>
      </c>
    </row>
    <row r="164" spans="2:20" ht="19" hidden="1">
      <c r="B164" s="209"/>
      <c r="C164" s="215" t="s">
        <v>417</v>
      </c>
      <c r="D164" s="214" t="s">
        <v>418</v>
      </c>
      <c r="E164" s="212">
        <f t="shared" si="15"/>
        <v>36</v>
      </c>
      <c r="F164" s="213">
        <v>36</v>
      </c>
      <c r="G164" s="213">
        <v>0</v>
      </c>
      <c r="H164" s="213">
        <v>0</v>
      </c>
      <c r="I164" s="212">
        <f t="shared" si="16"/>
        <v>36</v>
      </c>
      <c r="J164" s="213">
        <v>36</v>
      </c>
      <c r="K164" s="213">
        <v>0</v>
      </c>
      <c r="L164" s="213">
        <v>0</v>
      </c>
      <c r="M164" s="212">
        <f t="shared" si="19"/>
        <v>36</v>
      </c>
      <c r="N164" s="213">
        <v>36</v>
      </c>
      <c r="O164" s="213">
        <v>0</v>
      </c>
      <c r="P164" s="213">
        <v>0</v>
      </c>
      <c r="Q164" s="212">
        <f t="shared" si="17"/>
        <v>36</v>
      </c>
      <c r="R164" s="213">
        <v>36</v>
      </c>
      <c r="S164" s="213">
        <v>0</v>
      </c>
      <c r="T164" s="213">
        <v>0</v>
      </c>
    </row>
    <row r="165" spans="2:20" ht="20">
      <c r="B165" s="190" t="s">
        <v>419</v>
      </c>
      <c r="C165" s="191"/>
      <c r="D165" s="192" t="s">
        <v>420</v>
      </c>
      <c r="E165" s="207">
        <f t="shared" si="15"/>
        <v>2800</v>
      </c>
      <c r="F165" s="208">
        <f>SUM(F169:F172)</f>
        <v>2800</v>
      </c>
      <c r="G165" s="208">
        <f>SUM(G169:G172)</f>
        <v>0</v>
      </c>
      <c r="H165" s="208">
        <f>SUM(H169:H172)</f>
        <v>0</v>
      </c>
      <c r="I165" s="207">
        <f t="shared" si="16"/>
        <v>2800</v>
      </c>
      <c r="J165" s="208">
        <f>SUM(J169:J172)</f>
        <v>2800</v>
      </c>
      <c r="K165" s="208">
        <f>SUM(K169:K172)</f>
        <v>0</v>
      </c>
      <c r="L165" s="208">
        <f>SUM(L169:L172)</f>
        <v>0</v>
      </c>
      <c r="M165" s="207">
        <f t="shared" si="19"/>
        <v>3000</v>
      </c>
      <c r="N165" s="208">
        <f>SUM(N169:N172)</f>
        <v>3000</v>
      </c>
      <c r="O165" s="208">
        <f>SUM(O169:O172)</f>
        <v>0</v>
      </c>
      <c r="P165" s="208">
        <f>SUM(P169:P172)</f>
        <v>0</v>
      </c>
      <c r="Q165" s="207">
        <f t="shared" si="17"/>
        <v>3000</v>
      </c>
      <c r="R165" s="208">
        <f>SUM(R169:R172)</f>
        <v>3000</v>
      </c>
      <c r="S165" s="208">
        <f>SUM(S169:S172)</f>
        <v>0</v>
      </c>
      <c r="T165" s="208">
        <f>SUM(T169:T172)</f>
        <v>0</v>
      </c>
    </row>
    <row r="166" spans="2:20" ht="20">
      <c r="B166" s="195"/>
      <c r="C166" s="196"/>
      <c r="D166" s="197" t="s">
        <v>224</v>
      </c>
      <c r="E166" s="198">
        <f t="shared" si="15"/>
        <v>0</v>
      </c>
      <c r="F166" s="198">
        <f>SUM(F167:F168)</f>
        <v>0</v>
      </c>
      <c r="G166" s="198">
        <f>SUM(G167:G168)</f>
        <v>0</v>
      </c>
      <c r="H166" s="198">
        <f>SUM(H167:H168)</f>
        <v>0</v>
      </c>
      <c r="I166" s="198">
        <f t="shared" si="16"/>
        <v>0</v>
      </c>
      <c r="J166" s="198">
        <f>SUM(J167:J168)</f>
        <v>0</v>
      </c>
      <c r="K166" s="198">
        <f>SUM(K167:K168)</f>
        <v>0</v>
      </c>
      <c r="L166" s="198">
        <f>SUM(L167:L168)</f>
        <v>0</v>
      </c>
      <c r="M166" s="198">
        <f t="shared" si="19"/>
        <v>0</v>
      </c>
      <c r="N166" s="198">
        <f>SUM(N167:N168)</f>
        <v>0</v>
      </c>
      <c r="O166" s="198">
        <f>SUM(O167:O168)</f>
        <v>0</v>
      </c>
      <c r="P166" s="198">
        <f>SUM(P167:P168)</f>
        <v>0</v>
      </c>
      <c r="Q166" s="198">
        <f t="shared" si="17"/>
        <v>0</v>
      </c>
      <c r="R166" s="198">
        <f>SUM(R167:R168)</f>
        <v>0</v>
      </c>
      <c r="S166" s="198">
        <f>SUM(S167:S168)</f>
        <v>0</v>
      </c>
      <c r="T166" s="198">
        <f>SUM(T167:T168)</f>
        <v>0</v>
      </c>
    </row>
    <row r="167" spans="2:20" ht="20">
      <c r="B167" s="195"/>
      <c r="C167" s="196"/>
      <c r="D167" s="199" t="s">
        <v>229</v>
      </c>
      <c r="E167" s="200">
        <f t="shared" ref="E167:E227" si="21">SUM(F167:H167)</f>
        <v>0</v>
      </c>
      <c r="F167" s="200">
        <v>0</v>
      </c>
      <c r="G167" s="200">
        <v>0</v>
      </c>
      <c r="H167" s="200">
        <v>0</v>
      </c>
      <c r="I167" s="200">
        <f t="shared" ref="I167:I227" si="22">SUM(J167:L167)</f>
        <v>0</v>
      </c>
      <c r="J167" s="200">
        <v>0</v>
      </c>
      <c r="K167" s="200">
        <v>0</v>
      </c>
      <c r="L167" s="200">
        <v>0</v>
      </c>
      <c r="M167" s="200">
        <f t="shared" si="19"/>
        <v>0</v>
      </c>
      <c r="N167" s="200">
        <v>0</v>
      </c>
      <c r="O167" s="200">
        <v>0</v>
      </c>
      <c r="P167" s="200">
        <v>0</v>
      </c>
      <c r="Q167" s="200">
        <f t="shared" ref="Q167:Q227" si="23">SUM(R167:T167)</f>
        <v>0</v>
      </c>
      <c r="R167" s="200">
        <v>0</v>
      </c>
      <c r="S167" s="200">
        <v>0</v>
      </c>
      <c r="T167" s="200">
        <v>0</v>
      </c>
    </row>
    <row r="168" spans="2:20" ht="20">
      <c r="B168" s="195"/>
      <c r="C168" s="196"/>
      <c r="D168" s="199" t="s">
        <v>230</v>
      </c>
      <c r="E168" s="198">
        <f t="shared" si="21"/>
        <v>0</v>
      </c>
      <c r="F168" s="200">
        <v>0</v>
      </c>
      <c r="G168" s="200">
        <v>0</v>
      </c>
      <c r="H168" s="200">
        <v>0</v>
      </c>
      <c r="I168" s="198">
        <f t="shared" si="22"/>
        <v>0</v>
      </c>
      <c r="J168" s="200">
        <v>0</v>
      </c>
      <c r="K168" s="200">
        <v>0</v>
      </c>
      <c r="L168" s="200">
        <v>0</v>
      </c>
      <c r="M168" s="198">
        <f t="shared" si="19"/>
        <v>0</v>
      </c>
      <c r="N168" s="200">
        <v>0</v>
      </c>
      <c r="O168" s="200">
        <v>0</v>
      </c>
      <c r="P168" s="200">
        <v>0</v>
      </c>
      <c r="Q168" s="198">
        <f t="shared" si="23"/>
        <v>0</v>
      </c>
      <c r="R168" s="200">
        <v>0</v>
      </c>
      <c r="S168" s="200">
        <v>0</v>
      </c>
      <c r="T168" s="200">
        <v>0</v>
      </c>
    </row>
    <row r="169" spans="2:20" ht="19">
      <c r="B169" s="209"/>
      <c r="C169" s="215" t="s">
        <v>421</v>
      </c>
      <c r="D169" s="214" t="s">
        <v>422</v>
      </c>
      <c r="E169" s="212">
        <f t="shared" si="21"/>
        <v>764</v>
      </c>
      <c r="F169" s="213">
        <v>764</v>
      </c>
      <c r="G169" s="213">
        <v>0</v>
      </c>
      <c r="H169" s="213">
        <v>0</v>
      </c>
      <c r="I169" s="212">
        <f t="shared" si="22"/>
        <v>764</v>
      </c>
      <c r="J169" s="213">
        <v>764</v>
      </c>
      <c r="K169" s="213">
        <v>0</v>
      </c>
      <c r="L169" s="213">
        <v>0</v>
      </c>
      <c r="M169" s="212">
        <f t="shared" si="19"/>
        <v>950</v>
      </c>
      <c r="N169" s="213">
        <v>950</v>
      </c>
      <c r="O169" s="213">
        <v>0</v>
      </c>
      <c r="P169" s="213">
        <v>0</v>
      </c>
      <c r="Q169" s="212">
        <f t="shared" si="23"/>
        <v>950</v>
      </c>
      <c r="R169" s="213">
        <v>950</v>
      </c>
      <c r="S169" s="213">
        <v>0</v>
      </c>
      <c r="T169" s="213">
        <v>0</v>
      </c>
    </row>
    <row r="170" spans="2:20" ht="19">
      <c r="B170" s="209"/>
      <c r="C170" s="215" t="s">
        <v>423</v>
      </c>
      <c r="D170" s="214" t="s">
        <v>424</v>
      </c>
      <c r="E170" s="212">
        <f t="shared" si="21"/>
        <v>800</v>
      </c>
      <c r="F170" s="213">
        <v>800</v>
      </c>
      <c r="G170" s="213">
        <v>0</v>
      </c>
      <c r="H170" s="213">
        <v>0</v>
      </c>
      <c r="I170" s="212">
        <f t="shared" si="22"/>
        <v>800</v>
      </c>
      <c r="J170" s="213">
        <v>800</v>
      </c>
      <c r="K170" s="213">
        <v>0</v>
      </c>
      <c r="L170" s="213">
        <v>0</v>
      </c>
      <c r="M170" s="212">
        <f t="shared" si="19"/>
        <v>800</v>
      </c>
      <c r="N170" s="213">
        <v>800</v>
      </c>
      <c r="O170" s="213">
        <v>0</v>
      </c>
      <c r="P170" s="213">
        <v>0</v>
      </c>
      <c r="Q170" s="212">
        <f t="shared" si="23"/>
        <v>800</v>
      </c>
      <c r="R170" s="213">
        <v>800</v>
      </c>
      <c r="S170" s="213">
        <v>0</v>
      </c>
      <c r="T170" s="213">
        <v>0</v>
      </c>
    </row>
    <row r="171" spans="2:20" ht="19">
      <c r="B171" s="209"/>
      <c r="C171" s="215" t="s">
        <v>425</v>
      </c>
      <c r="D171" s="214" t="s">
        <v>426</v>
      </c>
      <c r="E171" s="212">
        <f t="shared" si="21"/>
        <v>950</v>
      </c>
      <c r="F171" s="213">
        <v>950</v>
      </c>
      <c r="G171" s="213">
        <v>0</v>
      </c>
      <c r="H171" s="213">
        <v>0</v>
      </c>
      <c r="I171" s="212">
        <f t="shared" si="22"/>
        <v>950</v>
      </c>
      <c r="J171" s="213">
        <v>950</v>
      </c>
      <c r="K171" s="213">
        <v>0</v>
      </c>
      <c r="L171" s="213">
        <v>0</v>
      </c>
      <c r="M171" s="212">
        <f t="shared" si="19"/>
        <v>950</v>
      </c>
      <c r="N171" s="213">
        <v>950</v>
      </c>
      <c r="O171" s="213">
        <v>0</v>
      </c>
      <c r="P171" s="213">
        <v>0</v>
      </c>
      <c r="Q171" s="212">
        <f t="shared" si="23"/>
        <v>950</v>
      </c>
      <c r="R171" s="213">
        <v>950</v>
      </c>
      <c r="S171" s="213">
        <v>0</v>
      </c>
      <c r="T171" s="213">
        <v>0</v>
      </c>
    </row>
    <row r="172" spans="2:20" ht="19">
      <c r="B172" s="209"/>
      <c r="C172" s="215" t="s">
        <v>427</v>
      </c>
      <c r="D172" s="214" t="s">
        <v>400</v>
      </c>
      <c r="E172" s="212">
        <f t="shared" si="21"/>
        <v>286</v>
      </c>
      <c r="F172" s="213">
        <v>286</v>
      </c>
      <c r="G172" s="213">
        <v>0</v>
      </c>
      <c r="H172" s="213">
        <v>0</v>
      </c>
      <c r="I172" s="212">
        <f t="shared" si="22"/>
        <v>286</v>
      </c>
      <c r="J172" s="213">
        <v>286</v>
      </c>
      <c r="K172" s="213">
        <v>0</v>
      </c>
      <c r="L172" s="213">
        <v>0</v>
      </c>
      <c r="M172" s="212">
        <f t="shared" si="19"/>
        <v>300</v>
      </c>
      <c r="N172" s="213">
        <v>300</v>
      </c>
      <c r="O172" s="213">
        <v>0</v>
      </c>
      <c r="P172" s="213">
        <v>0</v>
      </c>
      <c r="Q172" s="212">
        <f t="shared" si="23"/>
        <v>300</v>
      </c>
      <c r="R172" s="213">
        <v>300</v>
      </c>
      <c r="S172" s="213">
        <v>0</v>
      </c>
      <c r="T172" s="213">
        <v>0</v>
      </c>
    </row>
    <row r="173" spans="2:20" ht="40" hidden="1">
      <c r="B173" s="190" t="s">
        <v>428</v>
      </c>
      <c r="C173" s="191"/>
      <c r="D173" s="192" t="s">
        <v>429</v>
      </c>
      <c r="E173" s="208">
        <f t="shared" si="21"/>
        <v>8000</v>
      </c>
      <c r="F173" s="208">
        <f>SUM(F177:F187)</f>
        <v>8000</v>
      </c>
      <c r="G173" s="208">
        <f>SUM(G177:G187)</f>
        <v>0</v>
      </c>
      <c r="H173" s="208">
        <f>SUM(H177:H187)</f>
        <v>0</v>
      </c>
      <c r="I173" s="208">
        <f t="shared" si="22"/>
        <v>8000</v>
      </c>
      <c r="J173" s="208">
        <f>SUM(J177:J187)</f>
        <v>8000</v>
      </c>
      <c r="K173" s="208">
        <f>SUM(K177:K187)</f>
        <v>0</v>
      </c>
      <c r="L173" s="208">
        <f>SUM(L177:L187)</f>
        <v>0</v>
      </c>
      <c r="M173" s="208">
        <f t="shared" si="19"/>
        <v>9000</v>
      </c>
      <c r="N173" s="208">
        <f>SUM(N177:N187)</f>
        <v>9000</v>
      </c>
      <c r="O173" s="208">
        <f>SUM(O177:O187)</f>
        <v>0</v>
      </c>
      <c r="P173" s="208">
        <f>SUM(P177:P187)</f>
        <v>0</v>
      </c>
      <c r="Q173" s="208">
        <f t="shared" si="23"/>
        <v>9000</v>
      </c>
      <c r="R173" s="208">
        <f>SUM(R177:R187)</f>
        <v>9000</v>
      </c>
      <c r="S173" s="208">
        <f>SUM(S177:S187)</f>
        <v>0</v>
      </c>
      <c r="T173" s="208">
        <f>SUM(T177:T187)</f>
        <v>0</v>
      </c>
    </row>
    <row r="174" spans="2:20" ht="20" hidden="1">
      <c r="B174" s="195"/>
      <c r="C174" s="196"/>
      <c r="D174" s="197" t="s">
        <v>224</v>
      </c>
      <c r="E174" s="198">
        <f t="shared" si="21"/>
        <v>0</v>
      </c>
      <c r="F174" s="198">
        <f>SUM(F175:F176)</f>
        <v>0</v>
      </c>
      <c r="G174" s="198">
        <f>SUM(G175:G176)</f>
        <v>0</v>
      </c>
      <c r="H174" s="198">
        <f>SUM(H175:H176)</f>
        <v>0</v>
      </c>
      <c r="I174" s="198">
        <f t="shared" si="22"/>
        <v>0</v>
      </c>
      <c r="J174" s="198">
        <f>SUM(J175:J176)</f>
        <v>0</v>
      </c>
      <c r="K174" s="198">
        <f>SUM(K175:K176)</f>
        <v>0</v>
      </c>
      <c r="L174" s="198">
        <f>SUM(L175:L176)</f>
        <v>0</v>
      </c>
      <c r="M174" s="198">
        <f t="shared" si="19"/>
        <v>0</v>
      </c>
      <c r="N174" s="198">
        <f>SUM(N175:N176)</f>
        <v>0</v>
      </c>
      <c r="O174" s="198">
        <f>SUM(O175:O176)</f>
        <v>0</v>
      </c>
      <c r="P174" s="198">
        <f>SUM(P175:P176)</f>
        <v>0</v>
      </c>
      <c r="Q174" s="198">
        <f t="shared" si="23"/>
        <v>0</v>
      </c>
      <c r="R174" s="198">
        <f>SUM(R175:R176)</f>
        <v>0</v>
      </c>
      <c r="S174" s="198">
        <f>SUM(S175:S176)</f>
        <v>0</v>
      </c>
      <c r="T174" s="198">
        <f>SUM(T175:T176)</f>
        <v>0</v>
      </c>
    </row>
    <row r="175" spans="2:20" ht="20" hidden="1">
      <c r="B175" s="195"/>
      <c r="C175" s="196"/>
      <c r="D175" s="199" t="s">
        <v>229</v>
      </c>
      <c r="E175" s="200">
        <f t="shared" si="21"/>
        <v>0</v>
      </c>
      <c r="F175" s="200">
        <v>0</v>
      </c>
      <c r="G175" s="200">
        <v>0</v>
      </c>
      <c r="H175" s="200">
        <v>0</v>
      </c>
      <c r="I175" s="200">
        <f t="shared" si="22"/>
        <v>0</v>
      </c>
      <c r="J175" s="200">
        <v>0</v>
      </c>
      <c r="K175" s="200">
        <v>0</v>
      </c>
      <c r="L175" s="200">
        <v>0</v>
      </c>
      <c r="M175" s="200">
        <f t="shared" si="19"/>
        <v>0</v>
      </c>
      <c r="N175" s="200">
        <v>0</v>
      </c>
      <c r="O175" s="200">
        <v>0</v>
      </c>
      <c r="P175" s="200">
        <v>0</v>
      </c>
      <c r="Q175" s="200">
        <f t="shared" si="23"/>
        <v>0</v>
      </c>
      <c r="R175" s="200">
        <v>0</v>
      </c>
      <c r="S175" s="200">
        <v>0</v>
      </c>
      <c r="T175" s="200">
        <v>0</v>
      </c>
    </row>
    <row r="176" spans="2:20" ht="20" hidden="1">
      <c r="B176" s="195"/>
      <c r="C176" s="196"/>
      <c r="D176" s="199" t="s">
        <v>230</v>
      </c>
      <c r="E176" s="200">
        <f t="shared" si="21"/>
        <v>0</v>
      </c>
      <c r="F176" s="200">
        <v>0</v>
      </c>
      <c r="G176" s="200">
        <v>0</v>
      </c>
      <c r="H176" s="200">
        <v>0</v>
      </c>
      <c r="I176" s="200">
        <f t="shared" si="22"/>
        <v>0</v>
      </c>
      <c r="J176" s="200">
        <v>0</v>
      </c>
      <c r="K176" s="200">
        <v>0</v>
      </c>
      <c r="L176" s="200">
        <v>0</v>
      </c>
      <c r="M176" s="200">
        <f t="shared" si="19"/>
        <v>0</v>
      </c>
      <c r="N176" s="200">
        <v>0</v>
      </c>
      <c r="O176" s="200">
        <v>0</v>
      </c>
      <c r="P176" s="200">
        <v>0</v>
      </c>
      <c r="Q176" s="200">
        <f t="shared" si="23"/>
        <v>0</v>
      </c>
      <c r="R176" s="200">
        <v>0</v>
      </c>
      <c r="S176" s="200">
        <v>0</v>
      </c>
      <c r="T176" s="200">
        <v>0</v>
      </c>
    </row>
    <row r="177" spans="1:20" ht="19" hidden="1">
      <c r="B177" s="209"/>
      <c r="C177" s="215" t="s">
        <v>430</v>
      </c>
      <c r="D177" s="214" t="s">
        <v>431</v>
      </c>
      <c r="E177" s="213">
        <f t="shared" si="21"/>
        <v>70</v>
      </c>
      <c r="F177" s="213">
        <v>70</v>
      </c>
      <c r="G177" s="213">
        <v>0</v>
      </c>
      <c r="H177" s="213">
        <v>0</v>
      </c>
      <c r="I177" s="213">
        <f t="shared" si="22"/>
        <v>70</v>
      </c>
      <c r="J177" s="213">
        <v>70</v>
      </c>
      <c r="K177" s="213">
        <v>0</v>
      </c>
      <c r="L177" s="213">
        <v>0</v>
      </c>
      <c r="M177" s="213">
        <f t="shared" si="19"/>
        <v>100</v>
      </c>
      <c r="N177" s="213">
        <v>100</v>
      </c>
      <c r="O177" s="213">
        <v>0</v>
      </c>
      <c r="P177" s="213">
        <v>0</v>
      </c>
      <c r="Q177" s="213">
        <f t="shared" si="23"/>
        <v>100</v>
      </c>
      <c r="R177" s="213">
        <v>100</v>
      </c>
      <c r="S177" s="213">
        <v>0</v>
      </c>
      <c r="T177" s="213">
        <v>0</v>
      </c>
    </row>
    <row r="178" spans="1:20" ht="38" hidden="1">
      <c r="B178" s="209"/>
      <c r="C178" s="215" t="s">
        <v>432</v>
      </c>
      <c r="D178" s="214" t="s">
        <v>433</v>
      </c>
      <c r="E178" s="213">
        <f t="shared" si="21"/>
        <v>300</v>
      </c>
      <c r="F178" s="213">
        <v>300</v>
      </c>
      <c r="G178" s="213">
        <v>0</v>
      </c>
      <c r="H178" s="213">
        <v>0</v>
      </c>
      <c r="I178" s="213">
        <f t="shared" si="22"/>
        <v>300</v>
      </c>
      <c r="J178" s="213">
        <v>300</v>
      </c>
      <c r="K178" s="213">
        <v>0</v>
      </c>
      <c r="L178" s="213">
        <v>0</v>
      </c>
      <c r="M178" s="213">
        <f t="shared" si="19"/>
        <v>500</v>
      </c>
      <c r="N178" s="213">
        <v>500</v>
      </c>
      <c r="O178" s="213">
        <v>0</v>
      </c>
      <c r="P178" s="213">
        <v>0</v>
      </c>
      <c r="Q178" s="213">
        <f t="shared" si="23"/>
        <v>500</v>
      </c>
      <c r="R178" s="213">
        <v>500</v>
      </c>
      <c r="S178" s="213">
        <v>0</v>
      </c>
      <c r="T178" s="213">
        <v>0</v>
      </c>
    </row>
    <row r="179" spans="1:20" ht="38" hidden="1">
      <c r="B179" s="209"/>
      <c r="C179" s="215" t="s">
        <v>434</v>
      </c>
      <c r="D179" s="214" t="s">
        <v>435</v>
      </c>
      <c r="E179" s="213">
        <f t="shared" si="21"/>
        <v>200</v>
      </c>
      <c r="F179" s="213">
        <v>200</v>
      </c>
      <c r="G179" s="213">
        <v>0</v>
      </c>
      <c r="H179" s="213">
        <v>0</v>
      </c>
      <c r="I179" s="213">
        <f t="shared" si="22"/>
        <v>200</v>
      </c>
      <c r="J179" s="213">
        <v>200</v>
      </c>
      <c r="K179" s="213">
        <v>0</v>
      </c>
      <c r="L179" s="213">
        <v>0</v>
      </c>
      <c r="M179" s="213">
        <f t="shared" ref="M179:M217" si="24">SUM(N179:P179)</f>
        <v>300</v>
      </c>
      <c r="N179" s="213">
        <v>300</v>
      </c>
      <c r="O179" s="213">
        <v>0</v>
      </c>
      <c r="P179" s="213">
        <v>0</v>
      </c>
      <c r="Q179" s="213">
        <f t="shared" si="23"/>
        <v>300</v>
      </c>
      <c r="R179" s="213">
        <v>300</v>
      </c>
      <c r="S179" s="213">
        <v>0</v>
      </c>
      <c r="T179" s="213">
        <v>0</v>
      </c>
    </row>
    <row r="180" spans="1:20" ht="19" hidden="1">
      <c r="B180" s="209"/>
      <c r="C180" s="215" t="s">
        <v>436</v>
      </c>
      <c r="D180" s="214" t="s">
        <v>437</v>
      </c>
      <c r="E180" s="213">
        <f t="shared" si="21"/>
        <v>4800</v>
      </c>
      <c r="F180" s="213">
        <v>4800</v>
      </c>
      <c r="G180" s="213">
        <v>0</v>
      </c>
      <c r="H180" s="213">
        <v>0</v>
      </c>
      <c r="I180" s="213">
        <f t="shared" si="22"/>
        <v>4800</v>
      </c>
      <c r="J180" s="213">
        <v>4800</v>
      </c>
      <c r="K180" s="213">
        <v>0</v>
      </c>
      <c r="L180" s="213">
        <v>0</v>
      </c>
      <c r="M180" s="213">
        <f t="shared" si="24"/>
        <v>4800</v>
      </c>
      <c r="N180" s="213">
        <v>4800</v>
      </c>
      <c r="O180" s="213">
        <v>0</v>
      </c>
      <c r="P180" s="213">
        <v>0</v>
      </c>
      <c r="Q180" s="213">
        <f t="shared" si="23"/>
        <v>4800</v>
      </c>
      <c r="R180" s="213">
        <v>4800</v>
      </c>
      <c r="S180" s="213">
        <v>0</v>
      </c>
      <c r="T180" s="213">
        <v>0</v>
      </c>
    </row>
    <row r="181" spans="1:20" ht="19" hidden="1">
      <c r="B181" s="209"/>
      <c r="C181" s="215" t="s">
        <v>438</v>
      </c>
      <c r="D181" s="214" t="s">
        <v>439</v>
      </c>
      <c r="E181" s="213">
        <f t="shared" si="21"/>
        <v>465</v>
      </c>
      <c r="F181" s="213">
        <v>465</v>
      </c>
      <c r="G181" s="213">
        <v>0</v>
      </c>
      <c r="H181" s="213">
        <v>0</v>
      </c>
      <c r="I181" s="213">
        <f t="shared" si="22"/>
        <v>465</v>
      </c>
      <c r="J181" s="213">
        <v>465</v>
      </c>
      <c r="K181" s="213">
        <v>0</v>
      </c>
      <c r="L181" s="213">
        <v>0</v>
      </c>
      <c r="M181" s="213">
        <f t="shared" si="24"/>
        <v>500</v>
      </c>
      <c r="N181" s="213">
        <v>500</v>
      </c>
      <c r="O181" s="213">
        <v>0</v>
      </c>
      <c r="P181" s="213">
        <v>0</v>
      </c>
      <c r="Q181" s="213">
        <f t="shared" si="23"/>
        <v>500</v>
      </c>
      <c r="R181" s="213">
        <v>500</v>
      </c>
      <c r="S181" s="213">
        <v>0</v>
      </c>
      <c r="T181" s="213">
        <v>0</v>
      </c>
    </row>
    <row r="182" spans="1:20" ht="19" hidden="1">
      <c r="B182" s="209"/>
      <c r="C182" s="215" t="s">
        <v>440</v>
      </c>
      <c r="D182" s="214" t="s">
        <v>441</v>
      </c>
      <c r="E182" s="213">
        <f t="shared" si="21"/>
        <v>48</v>
      </c>
      <c r="F182" s="213">
        <v>48</v>
      </c>
      <c r="G182" s="213">
        <v>0</v>
      </c>
      <c r="H182" s="213">
        <v>0</v>
      </c>
      <c r="I182" s="213">
        <f t="shared" si="22"/>
        <v>48</v>
      </c>
      <c r="J182" s="213">
        <v>48</v>
      </c>
      <c r="K182" s="213">
        <v>0</v>
      </c>
      <c r="L182" s="213">
        <v>0</v>
      </c>
      <c r="M182" s="213">
        <f t="shared" si="24"/>
        <v>50</v>
      </c>
      <c r="N182" s="213">
        <v>50</v>
      </c>
      <c r="O182" s="213">
        <v>0</v>
      </c>
      <c r="P182" s="213">
        <v>0</v>
      </c>
      <c r="Q182" s="213">
        <f t="shared" si="23"/>
        <v>50</v>
      </c>
      <c r="R182" s="213">
        <v>50</v>
      </c>
      <c r="S182" s="213">
        <v>0</v>
      </c>
      <c r="T182" s="213">
        <v>0</v>
      </c>
    </row>
    <row r="183" spans="1:20" ht="38" hidden="1">
      <c r="B183" s="209"/>
      <c r="C183" s="215" t="s">
        <v>442</v>
      </c>
      <c r="D183" s="214" t="s">
        <v>443</v>
      </c>
      <c r="E183" s="213">
        <f t="shared" si="21"/>
        <v>24</v>
      </c>
      <c r="F183" s="213">
        <v>24</v>
      </c>
      <c r="G183" s="213">
        <v>0</v>
      </c>
      <c r="H183" s="213">
        <v>0</v>
      </c>
      <c r="I183" s="213">
        <f t="shared" si="22"/>
        <v>24</v>
      </c>
      <c r="J183" s="213">
        <v>24</v>
      </c>
      <c r="K183" s="213">
        <v>0</v>
      </c>
      <c r="L183" s="213">
        <v>0</v>
      </c>
      <c r="M183" s="213">
        <f t="shared" si="24"/>
        <v>60</v>
      </c>
      <c r="N183" s="213">
        <v>60</v>
      </c>
      <c r="O183" s="213">
        <v>0</v>
      </c>
      <c r="P183" s="213">
        <v>0</v>
      </c>
      <c r="Q183" s="213">
        <f t="shared" si="23"/>
        <v>60</v>
      </c>
      <c r="R183" s="213">
        <v>60</v>
      </c>
      <c r="S183" s="213">
        <v>0</v>
      </c>
      <c r="T183" s="213">
        <v>0</v>
      </c>
    </row>
    <row r="184" spans="1:20" ht="38" hidden="1">
      <c r="B184" s="209"/>
      <c r="C184" s="215" t="s">
        <v>444</v>
      </c>
      <c r="D184" s="214" t="s">
        <v>445</v>
      </c>
      <c r="E184" s="213">
        <f t="shared" si="21"/>
        <v>417</v>
      </c>
      <c r="F184" s="213">
        <v>417</v>
      </c>
      <c r="G184" s="213">
        <v>0</v>
      </c>
      <c r="H184" s="213">
        <v>0</v>
      </c>
      <c r="I184" s="213">
        <f t="shared" si="22"/>
        <v>417</v>
      </c>
      <c r="J184" s="213">
        <v>417</v>
      </c>
      <c r="K184" s="213">
        <v>0</v>
      </c>
      <c r="L184" s="213">
        <v>0</v>
      </c>
      <c r="M184" s="213">
        <f t="shared" si="24"/>
        <v>500</v>
      </c>
      <c r="N184" s="213">
        <v>500</v>
      </c>
      <c r="O184" s="213">
        <v>0</v>
      </c>
      <c r="P184" s="213">
        <v>0</v>
      </c>
      <c r="Q184" s="213">
        <f t="shared" si="23"/>
        <v>500</v>
      </c>
      <c r="R184" s="213">
        <v>500</v>
      </c>
      <c r="S184" s="213">
        <v>0</v>
      </c>
      <c r="T184" s="213">
        <v>0</v>
      </c>
    </row>
    <row r="185" spans="1:20" ht="38" hidden="1">
      <c r="B185" s="209"/>
      <c r="C185" s="215" t="s">
        <v>446</v>
      </c>
      <c r="D185" s="214" t="s">
        <v>447</v>
      </c>
      <c r="E185" s="213">
        <f t="shared" si="21"/>
        <v>1117</v>
      </c>
      <c r="F185" s="213">
        <v>1117</v>
      </c>
      <c r="G185" s="213">
        <v>0</v>
      </c>
      <c r="H185" s="213">
        <v>0</v>
      </c>
      <c r="I185" s="213">
        <f t="shared" si="22"/>
        <v>1117</v>
      </c>
      <c r="J185" s="213">
        <v>1117</v>
      </c>
      <c r="K185" s="213">
        <v>0</v>
      </c>
      <c r="L185" s="213">
        <v>0</v>
      </c>
      <c r="M185" s="213">
        <f t="shared" si="24"/>
        <v>1540</v>
      </c>
      <c r="N185" s="213">
        <v>1540</v>
      </c>
      <c r="O185" s="213">
        <v>0</v>
      </c>
      <c r="P185" s="213">
        <v>0</v>
      </c>
      <c r="Q185" s="213">
        <f t="shared" si="23"/>
        <v>1540</v>
      </c>
      <c r="R185" s="213">
        <v>1540</v>
      </c>
      <c r="S185" s="213">
        <v>0</v>
      </c>
      <c r="T185" s="213">
        <v>0</v>
      </c>
    </row>
    <row r="186" spans="1:20" ht="38" hidden="1">
      <c r="B186" s="209"/>
      <c r="C186" s="215" t="s">
        <v>448</v>
      </c>
      <c r="D186" s="214" t="s">
        <v>449</v>
      </c>
      <c r="E186" s="213">
        <f t="shared" si="21"/>
        <v>343</v>
      </c>
      <c r="F186" s="213">
        <v>343</v>
      </c>
      <c r="G186" s="213">
        <v>0</v>
      </c>
      <c r="H186" s="213">
        <v>0</v>
      </c>
      <c r="I186" s="213">
        <f t="shared" si="22"/>
        <v>343</v>
      </c>
      <c r="J186" s="213">
        <v>343</v>
      </c>
      <c r="K186" s="213">
        <v>0</v>
      </c>
      <c r="L186" s="213">
        <v>0</v>
      </c>
      <c r="M186" s="213">
        <f t="shared" si="24"/>
        <v>400</v>
      </c>
      <c r="N186" s="213">
        <v>400</v>
      </c>
      <c r="O186" s="213">
        <v>0</v>
      </c>
      <c r="P186" s="213">
        <v>0</v>
      </c>
      <c r="Q186" s="213">
        <f t="shared" si="23"/>
        <v>400</v>
      </c>
      <c r="R186" s="213">
        <v>400</v>
      </c>
      <c r="S186" s="213">
        <v>0</v>
      </c>
      <c r="T186" s="213">
        <v>0</v>
      </c>
    </row>
    <row r="187" spans="1:20" ht="38" hidden="1">
      <c r="A187" s="218"/>
      <c r="B187" s="209"/>
      <c r="C187" s="215" t="s">
        <v>450</v>
      </c>
      <c r="D187" s="214" t="s">
        <v>451</v>
      </c>
      <c r="E187" s="213">
        <f t="shared" si="21"/>
        <v>216</v>
      </c>
      <c r="F187" s="213">
        <v>216</v>
      </c>
      <c r="G187" s="213">
        <v>0</v>
      </c>
      <c r="H187" s="213">
        <v>0</v>
      </c>
      <c r="I187" s="213">
        <f t="shared" si="22"/>
        <v>216</v>
      </c>
      <c r="J187" s="213">
        <v>216</v>
      </c>
      <c r="K187" s="213">
        <v>0</v>
      </c>
      <c r="L187" s="213">
        <v>0</v>
      </c>
      <c r="M187" s="213">
        <f t="shared" si="24"/>
        <v>250</v>
      </c>
      <c r="N187" s="213">
        <v>250</v>
      </c>
      <c r="O187" s="213">
        <v>0</v>
      </c>
      <c r="P187" s="213">
        <v>0</v>
      </c>
      <c r="Q187" s="213">
        <f t="shared" si="23"/>
        <v>250</v>
      </c>
      <c r="R187" s="213">
        <v>250</v>
      </c>
      <c r="S187" s="213">
        <v>0</v>
      </c>
      <c r="T187" s="213">
        <v>0</v>
      </c>
    </row>
    <row r="188" spans="1:20" ht="20" hidden="1">
      <c r="B188" s="190" t="s">
        <v>452</v>
      </c>
      <c r="C188" s="191"/>
      <c r="D188" s="192" t="s">
        <v>453</v>
      </c>
      <c r="E188" s="208">
        <f t="shared" si="21"/>
        <v>39000</v>
      </c>
      <c r="F188" s="208">
        <f>SUM(F192:F193)</f>
        <v>39000</v>
      </c>
      <c r="G188" s="208">
        <f>SUM(G192:G193)</f>
        <v>0</v>
      </c>
      <c r="H188" s="208">
        <f>SUM(H192:H193)</f>
        <v>0</v>
      </c>
      <c r="I188" s="208">
        <f t="shared" si="22"/>
        <v>39000</v>
      </c>
      <c r="J188" s="208">
        <f>SUM(J192:J193)</f>
        <v>39000</v>
      </c>
      <c r="K188" s="208">
        <f>SUM(K192:K193)</f>
        <v>0</v>
      </c>
      <c r="L188" s="208">
        <f>SUM(L192:L193)</f>
        <v>0</v>
      </c>
      <c r="M188" s="208">
        <f t="shared" si="24"/>
        <v>39100</v>
      </c>
      <c r="N188" s="208">
        <f>SUM(N192:N193)</f>
        <v>39100</v>
      </c>
      <c r="O188" s="208">
        <f>SUM(O192:O193)</f>
        <v>0</v>
      </c>
      <c r="P188" s="208">
        <f>SUM(P192:P193)</f>
        <v>0</v>
      </c>
      <c r="Q188" s="208">
        <f t="shared" si="23"/>
        <v>39100</v>
      </c>
      <c r="R188" s="208">
        <f>SUM(R192:R193)</f>
        <v>39100</v>
      </c>
      <c r="S188" s="208">
        <f>SUM(S192:S193)</f>
        <v>0</v>
      </c>
      <c r="T188" s="208">
        <f>SUM(T192:T193)</f>
        <v>0</v>
      </c>
    </row>
    <row r="189" spans="1:20" ht="20" hidden="1">
      <c r="B189" s="195"/>
      <c r="C189" s="196"/>
      <c r="D189" s="197" t="s">
        <v>224</v>
      </c>
      <c r="E189" s="198">
        <f t="shared" si="21"/>
        <v>3061</v>
      </c>
      <c r="F189" s="198">
        <f>SUM(F190:F191)</f>
        <v>3061</v>
      </c>
      <c r="G189" s="198">
        <f>SUM(G190:G191)</f>
        <v>0</v>
      </c>
      <c r="H189" s="198">
        <f>SUM(H190:H191)</f>
        <v>0</v>
      </c>
      <c r="I189" s="198">
        <f t="shared" si="22"/>
        <v>3061</v>
      </c>
      <c r="J189" s="198">
        <f>SUM(J190:J191)</f>
        <v>3061</v>
      </c>
      <c r="K189" s="198">
        <f>SUM(K190:K191)</f>
        <v>0</v>
      </c>
      <c r="L189" s="198">
        <f>SUM(L190:L191)</f>
        <v>0</v>
      </c>
      <c r="M189" s="198">
        <f t="shared" si="24"/>
        <v>3061</v>
      </c>
      <c r="N189" s="198">
        <f>SUM(N190:N191)</f>
        <v>3061</v>
      </c>
      <c r="O189" s="198">
        <f>SUM(O190:O191)</f>
        <v>0</v>
      </c>
      <c r="P189" s="198">
        <f>SUM(P190:P191)</f>
        <v>0</v>
      </c>
      <c r="Q189" s="198">
        <f t="shared" si="23"/>
        <v>3061</v>
      </c>
      <c r="R189" s="198">
        <f>SUM(R190:R191)</f>
        <v>3061</v>
      </c>
      <c r="S189" s="198">
        <f>SUM(S190:S191)</f>
        <v>0</v>
      </c>
      <c r="T189" s="198">
        <f>SUM(T190:T191)</f>
        <v>0</v>
      </c>
    </row>
    <row r="190" spans="1:20" ht="20" hidden="1">
      <c r="B190" s="195"/>
      <c r="C190" s="196"/>
      <c r="D190" s="199" t="s">
        <v>229</v>
      </c>
      <c r="E190" s="200">
        <f t="shared" si="21"/>
        <v>0</v>
      </c>
      <c r="F190" s="200">
        <v>0</v>
      </c>
      <c r="G190" s="200">
        <v>0</v>
      </c>
      <c r="H190" s="200">
        <v>0</v>
      </c>
      <c r="I190" s="200">
        <f t="shared" si="22"/>
        <v>0</v>
      </c>
      <c r="J190" s="200">
        <v>0</v>
      </c>
      <c r="K190" s="200">
        <v>0</v>
      </c>
      <c r="L190" s="200">
        <v>0</v>
      </c>
      <c r="M190" s="200">
        <f t="shared" si="24"/>
        <v>0</v>
      </c>
      <c r="N190" s="200">
        <v>0</v>
      </c>
      <c r="O190" s="200">
        <v>0</v>
      </c>
      <c r="P190" s="200">
        <v>0</v>
      </c>
      <c r="Q190" s="200">
        <f t="shared" si="23"/>
        <v>0</v>
      </c>
      <c r="R190" s="200">
        <v>0</v>
      </c>
      <c r="S190" s="200">
        <v>0</v>
      </c>
      <c r="T190" s="200">
        <v>0</v>
      </c>
    </row>
    <row r="191" spans="1:20" ht="20" hidden="1">
      <c r="B191" s="195"/>
      <c r="C191" s="196"/>
      <c r="D191" s="199" t="s">
        <v>230</v>
      </c>
      <c r="E191" s="200">
        <f t="shared" si="21"/>
        <v>3061</v>
      </c>
      <c r="F191" s="200">
        <v>3061</v>
      </c>
      <c r="G191" s="200">
        <v>0</v>
      </c>
      <c r="H191" s="200">
        <v>0</v>
      </c>
      <c r="I191" s="200">
        <f t="shared" si="22"/>
        <v>3061</v>
      </c>
      <c r="J191" s="200">
        <v>3061</v>
      </c>
      <c r="K191" s="200">
        <v>0</v>
      </c>
      <c r="L191" s="200">
        <v>0</v>
      </c>
      <c r="M191" s="200">
        <f t="shared" si="24"/>
        <v>3061</v>
      </c>
      <c r="N191" s="200">
        <v>3061</v>
      </c>
      <c r="O191" s="200">
        <v>0</v>
      </c>
      <c r="P191" s="200">
        <v>0</v>
      </c>
      <c r="Q191" s="200">
        <f t="shared" si="23"/>
        <v>3061</v>
      </c>
      <c r="R191" s="200">
        <v>3061</v>
      </c>
      <c r="S191" s="200">
        <v>0</v>
      </c>
      <c r="T191" s="200">
        <v>0</v>
      </c>
    </row>
    <row r="192" spans="1:20" ht="38" hidden="1">
      <c r="B192" s="209"/>
      <c r="C192" s="215" t="s">
        <v>454</v>
      </c>
      <c r="D192" s="214" t="s">
        <v>455</v>
      </c>
      <c r="E192" s="213">
        <f t="shared" si="21"/>
        <v>725</v>
      </c>
      <c r="F192" s="213">
        <v>725</v>
      </c>
      <c r="G192" s="213">
        <v>0</v>
      </c>
      <c r="H192" s="213">
        <v>0</v>
      </c>
      <c r="I192" s="213">
        <f t="shared" si="22"/>
        <v>725</v>
      </c>
      <c r="J192" s="213">
        <v>725</v>
      </c>
      <c r="K192" s="213">
        <v>0</v>
      </c>
      <c r="L192" s="213">
        <v>0</v>
      </c>
      <c r="M192" s="213">
        <f t="shared" si="24"/>
        <v>800</v>
      </c>
      <c r="N192" s="213">
        <v>800</v>
      </c>
      <c r="O192" s="213">
        <v>0</v>
      </c>
      <c r="P192" s="213">
        <v>0</v>
      </c>
      <c r="Q192" s="213">
        <f t="shared" si="23"/>
        <v>800</v>
      </c>
      <c r="R192" s="213">
        <v>800</v>
      </c>
      <c r="S192" s="213">
        <v>0</v>
      </c>
      <c r="T192" s="213">
        <v>0</v>
      </c>
    </row>
    <row r="193" spans="1:20" ht="57" hidden="1">
      <c r="B193" s="209"/>
      <c r="C193" s="215" t="s">
        <v>456</v>
      </c>
      <c r="D193" s="214" t="s">
        <v>457</v>
      </c>
      <c r="E193" s="213">
        <f t="shared" si="21"/>
        <v>38275</v>
      </c>
      <c r="F193" s="213">
        <v>38275</v>
      </c>
      <c r="G193" s="213">
        <v>0</v>
      </c>
      <c r="H193" s="213">
        <v>0</v>
      </c>
      <c r="I193" s="213">
        <f t="shared" si="22"/>
        <v>38275</v>
      </c>
      <c r="J193" s="213">
        <v>38275</v>
      </c>
      <c r="K193" s="213">
        <v>0</v>
      </c>
      <c r="L193" s="213">
        <v>0</v>
      </c>
      <c r="M193" s="213">
        <f t="shared" si="24"/>
        <v>38300</v>
      </c>
      <c r="N193" s="213">
        <v>38300</v>
      </c>
      <c r="O193" s="213">
        <v>0</v>
      </c>
      <c r="P193" s="213">
        <v>0</v>
      </c>
      <c r="Q193" s="213">
        <f t="shared" si="23"/>
        <v>38300</v>
      </c>
      <c r="R193" s="213">
        <v>38300</v>
      </c>
      <c r="S193" s="213">
        <v>0</v>
      </c>
      <c r="T193" s="213">
        <v>0</v>
      </c>
    </row>
    <row r="194" spans="1:20" ht="20" hidden="1">
      <c r="A194" s="219"/>
      <c r="B194" s="190" t="s">
        <v>458</v>
      </c>
      <c r="C194" s="191"/>
      <c r="D194" s="192" t="s">
        <v>459</v>
      </c>
      <c r="E194" s="208">
        <f t="shared" si="21"/>
        <v>26000</v>
      </c>
      <c r="F194" s="208">
        <f>SUM(F198:F201)</f>
        <v>26000</v>
      </c>
      <c r="G194" s="208">
        <f>SUM(G198:G201)</f>
        <v>0</v>
      </c>
      <c r="H194" s="208">
        <f>SUM(H198:H201)</f>
        <v>0</v>
      </c>
      <c r="I194" s="208">
        <f t="shared" si="22"/>
        <v>26000</v>
      </c>
      <c r="J194" s="208">
        <f>SUM(J198:J201)</f>
        <v>26000</v>
      </c>
      <c r="K194" s="208">
        <f>SUM(K198:K201)</f>
        <v>0</v>
      </c>
      <c r="L194" s="208">
        <f>SUM(L198:L201)</f>
        <v>0</v>
      </c>
      <c r="M194" s="208">
        <f t="shared" si="24"/>
        <v>26000</v>
      </c>
      <c r="N194" s="208">
        <f>SUM(N198:N201)</f>
        <v>26000</v>
      </c>
      <c r="O194" s="208">
        <f>SUM(O198:O201)</f>
        <v>0</v>
      </c>
      <c r="P194" s="208">
        <f>SUM(P198:P201)</f>
        <v>0</v>
      </c>
      <c r="Q194" s="208">
        <f t="shared" si="23"/>
        <v>26000</v>
      </c>
      <c r="R194" s="208">
        <f>SUM(R198:R201)</f>
        <v>26000</v>
      </c>
      <c r="S194" s="208">
        <f>SUM(S198:S201)</f>
        <v>0</v>
      </c>
      <c r="T194" s="208">
        <f>SUM(T198:T201)</f>
        <v>0</v>
      </c>
    </row>
    <row r="195" spans="1:20" ht="20" hidden="1">
      <c r="B195" s="195"/>
      <c r="C195" s="196"/>
      <c r="D195" s="197" t="s">
        <v>224</v>
      </c>
      <c r="E195" s="198">
        <f t="shared" si="21"/>
        <v>0</v>
      </c>
      <c r="F195" s="198">
        <f>SUM(F196:F197)</f>
        <v>0</v>
      </c>
      <c r="G195" s="198">
        <f>SUM(G196:G197)</f>
        <v>0</v>
      </c>
      <c r="H195" s="198">
        <f>SUM(H196:H197)</f>
        <v>0</v>
      </c>
      <c r="I195" s="198">
        <f t="shared" si="22"/>
        <v>0</v>
      </c>
      <c r="J195" s="198">
        <f>SUM(J196:J197)</f>
        <v>0</v>
      </c>
      <c r="K195" s="198">
        <f>SUM(K196:K197)</f>
        <v>0</v>
      </c>
      <c r="L195" s="198">
        <f>SUM(L196:L197)</f>
        <v>0</v>
      </c>
      <c r="M195" s="198">
        <f t="shared" si="24"/>
        <v>0</v>
      </c>
      <c r="N195" s="198">
        <f>SUM(N196:N197)</f>
        <v>0</v>
      </c>
      <c r="O195" s="198">
        <f>SUM(O196:O197)</f>
        <v>0</v>
      </c>
      <c r="P195" s="198">
        <f>SUM(P196:P197)</f>
        <v>0</v>
      </c>
      <c r="Q195" s="198">
        <f t="shared" si="23"/>
        <v>0</v>
      </c>
      <c r="R195" s="198">
        <f>SUM(R196:R197)</f>
        <v>0</v>
      </c>
      <c r="S195" s="198">
        <f>SUM(S196:S197)</f>
        <v>0</v>
      </c>
      <c r="T195" s="198">
        <f>SUM(T196:T197)</f>
        <v>0</v>
      </c>
    </row>
    <row r="196" spans="1:20" ht="20" hidden="1">
      <c r="B196" s="195"/>
      <c r="C196" s="196"/>
      <c r="D196" s="199" t="s">
        <v>229</v>
      </c>
      <c r="E196" s="200">
        <f t="shared" si="21"/>
        <v>0</v>
      </c>
      <c r="F196" s="200">
        <v>0</v>
      </c>
      <c r="G196" s="200">
        <v>0</v>
      </c>
      <c r="H196" s="200">
        <v>0</v>
      </c>
      <c r="I196" s="200">
        <f t="shared" si="22"/>
        <v>0</v>
      </c>
      <c r="J196" s="200">
        <v>0</v>
      </c>
      <c r="K196" s="200">
        <v>0</v>
      </c>
      <c r="L196" s="200">
        <v>0</v>
      </c>
      <c r="M196" s="200">
        <f t="shared" si="24"/>
        <v>0</v>
      </c>
      <c r="N196" s="200">
        <v>0</v>
      </c>
      <c r="O196" s="200">
        <v>0</v>
      </c>
      <c r="P196" s="200">
        <v>0</v>
      </c>
      <c r="Q196" s="200">
        <f t="shared" si="23"/>
        <v>0</v>
      </c>
      <c r="R196" s="200">
        <v>0</v>
      </c>
      <c r="S196" s="200">
        <v>0</v>
      </c>
      <c r="T196" s="200">
        <v>0</v>
      </c>
    </row>
    <row r="197" spans="1:20" ht="20" hidden="1">
      <c r="B197" s="195"/>
      <c r="C197" s="196"/>
      <c r="D197" s="199" t="s">
        <v>230</v>
      </c>
      <c r="E197" s="200">
        <f t="shared" si="21"/>
        <v>0</v>
      </c>
      <c r="F197" s="200">
        <v>0</v>
      </c>
      <c r="G197" s="200">
        <v>0</v>
      </c>
      <c r="H197" s="200">
        <v>0</v>
      </c>
      <c r="I197" s="200">
        <f t="shared" si="22"/>
        <v>0</v>
      </c>
      <c r="J197" s="200">
        <v>0</v>
      </c>
      <c r="K197" s="200">
        <v>0</v>
      </c>
      <c r="L197" s="200">
        <v>0</v>
      </c>
      <c r="M197" s="200">
        <f t="shared" si="24"/>
        <v>0</v>
      </c>
      <c r="N197" s="200">
        <v>0</v>
      </c>
      <c r="O197" s="200">
        <v>0</v>
      </c>
      <c r="P197" s="200">
        <v>0</v>
      </c>
      <c r="Q197" s="200">
        <f t="shared" si="23"/>
        <v>0</v>
      </c>
      <c r="R197" s="200">
        <v>0</v>
      </c>
      <c r="S197" s="200">
        <v>0</v>
      </c>
      <c r="T197" s="200">
        <v>0</v>
      </c>
    </row>
    <row r="198" spans="1:20" ht="57" hidden="1">
      <c r="A198" s="219"/>
      <c r="B198" s="209"/>
      <c r="C198" s="215" t="s">
        <v>460</v>
      </c>
      <c r="D198" s="214" t="s">
        <v>461</v>
      </c>
      <c r="E198" s="213">
        <f t="shared" si="21"/>
        <v>19636.5</v>
      </c>
      <c r="F198" s="213">
        <v>19636.5</v>
      </c>
      <c r="G198" s="213">
        <v>0</v>
      </c>
      <c r="H198" s="213">
        <v>0</v>
      </c>
      <c r="I198" s="213">
        <f t="shared" si="22"/>
        <v>19636.5</v>
      </c>
      <c r="J198" s="213">
        <v>19636.5</v>
      </c>
      <c r="K198" s="213">
        <v>0</v>
      </c>
      <c r="L198" s="213">
        <v>0</v>
      </c>
      <c r="M198" s="213">
        <f t="shared" si="24"/>
        <v>19636.5</v>
      </c>
      <c r="N198" s="213">
        <v>19636.5</v>
      </c>
      <c r="O198" s="213">
        <v>0</v>
      </c>
      <c r="P198" s="213">
        <v>0</v>
      </c>
      <c r="Q198" s="213">
        <f t="shared" si="23"/>
        <v>19636.5</v>
      </c>
      <c r="R198" s="213">
        <v>19636.5</v>
      </c>
      <c r="S198" s="213">
        <v>0</v>
      </c>
      <c r="T198" s="213">
        <v>0</v>
      </c>
    </row>
    <row r="199" spans="1:20" ht="38" hidden="1">
      <c r="A199" s="219"/>
      <c r="B199" s="209"/>
      <c r="C199" s="215" t="s">
        <v>462</v>
      </c>
      <c r="D199" s="214" t="s">
        <v>463</v>
      </c>
      <c r="E199" s="213">
        <f t="shared" si="21"/>
        <v>3738.2</v>
      </c>
      <c r="F199" s="213">
        <v>3738.2</v>
      </c>
      <c r="G199" s="213">
        <v>0</v>
      </c>
      <c r="H199" s="213">
        <v>0</v>
      </c>
      <c r="I199" s="213">
        <f t="shared" si="22"/>
        <v>3738.2</v>
      </c>
      <c r="J199" s="213">
        <v>3738.2</v>
      </c>
      <c r="K199" s="213">
        <v>0</v>
      </c>
      <c r="L199" s="213">
        <v>0</v>
      </c>
      <c r="M199" s="213">
        <f t="shared" si="24"/>
        <v>3738.2</v>
      </c>
      <c r="N199" s="213">
        <v>3738.2</v>
      </c>
      <c r="O199" s="213">
        <v>0</v>
      </c>
      <c r="P199" s="213">
        <v>0</v>
      </c>
      <c r="Q199" s="213">
        <f t="shared" si="23"/>
        <v>3738.2</v>
      </c>
      <c r="R199" s="213">
        <v>3738.2</v>
      </c>
      <c r="S199" s="213">
        <v>0</v>
      </c>
      <c r="T199" s="213">
        <v>0</v>
      </c>
    </row>
    <row r="200" spans="1:20" ht="19" hidden="1">
      <c r="A200" s="219"/>
      <c r="B200" s="209"/>
      <c r="C200" s="215" t="s">
        <v>464</v>
      </c>
      <c r="D200" s="214" t="s">
        <v>465</v>
      </c>
      <c r="E200" s="213">
        <f t="shared" si="21"/>
        <v>207.3</v>
      </c>
      <c r="F200" s="213">
        <v>207.3</v>
      </c>
      <c r="G200" s="213">
        <v>0</v>
      </c>
      <c r="H200" s="213">
        <v>0</v>
      </c>
      <c r="I200" s="213">
        <f t="shared" si="22"/>
        <v>207.3</v>
      </c>
      <c r="J200" s="213">
        <v>207.3</v>
      </c>
      <c r="K200" s="213">
        <v>0</v>
      </c>
      <c r="L200" s="213">
        <v>0</v>
      </c>
      <c r="M200" s="213">
        <f t="shared" si="24"/>
        <v>207.3</v>
      </c>
      <c r="N200" s="213">
        <v>207.3</v>
      </c>
      <c r="O200" s="213">
        <v>0</v>
      </c>
      <c r="P200" s="213">
        <v>0</v>
      </c>
      <c r="Q200" s="213">
        <f t="shared" si="23"/>
        <v>207.3</v>
      </c>
      <c r="R200" s="213">
        <v>207.3</v>
      </c>
      <c r="S200" s="213">
        <v>0</v>
      </c>
      <c r="T200" s="213">
        <v>0</v>
      </c>
    </row>
    <row r="201" spans="1:20" ht="57" hidden="1">
      <c r="A201" s="219"/>
      <c r="B201" s="209"/>
      <c r="C201" s="215" t="s">
        <v>466</v>
      </c>
      <c r="D201" s="214" t="s">
        <v>467</v>
      </c>
      <c r="E201" s="213">
        <f t="shared" si="21"/>
        <v>2418</v>
      </c>
      <c r="F201" s="213">
        <v>2418</v>
      </c>
      <c r="G201" s="213">
        <v>0</v>
      </c>
      <c r="H201" s="213">
        <v>0</v>
      </c>
      <c r="I201" s="213">
        <f t="shared" si="22"/>
        <v>2418</v>
      </c>
      <c r="J201" s="213">
        <v>2418</v>
      </c>
      <c r="K201" s="213">
        <v>0</v>
      </c>
      <c r="L201" s="213">
        <v>0</v>
      </c>
      <c r="M201" s="213">
        <f t="shared" si="24"/>
        <v>2418</v>
      </c>
      <c r="N201" s="213">
        <v>2418</v>
      </c>
      <c r="O201" s="213">
        <v>0</v>
      </c>
      <c r="P201" s="213">
        <v>0</v>
      </c>
      <c r="Q201" s="213">
        <f t="shared" si="23"/>
        <v>2418</v>
      </c>
      <c r="R201" s="213">
        <v>2418</v>
      </c>
      <c r="S201" s="213">
        <v>0</v>
      </c>
      <c r="T201" s="213">
        <v>0</v>
      </c>
    </row>
    <row r="202" spans="1:20" ht="20" hidden="1">
      <c r="A202" s="219"/>
      <c r="B202" s="190" t="s">
        <v>468</v>
      </c>
      <c r="C202" s="191"/>
      <c r="D202" s="192" t="s">
        <v>469</v>
      </c>
      <c r="E202" s="208">
        <f t="shared" si="21"/>
        <v>22600</v>
      </c>
      <c r="F202" s="208">
        <f>SUM(F206:F207)</f>
        <v>22600</v>
      </c>
      <c r="G202" s="208">
        <f>SUM(G206:G207)</f>
        <v>0</v>
      </c>
      <c r="H202" s="208">
        <f>SUM(H206:H207)</f>
        <v>0</v>
      </c>
      <c r="I202" s="208">
        <f t="shared" si="22"/>
        <v>22600</v>
      </c>
      <c r="J202" s="208">
        <f>SUM(J206:J207)</f>
        <v>22600</v>
      </c>
      <c r="K202" s="208">
        <f>SUM(K206:K207)</f>
        <v>0</v>
      </c>
      <c r="L202" s="208">
        <f>SUM(L206:L207)</f>
        <v>0</v>
      </c>
      <c r="M202" s="208">
        <f t="shared" si="24"/>
        <v>24000</v>
      </c>
      <c r="N202" s="208">
        <f>SUM(N206:N207)</f>
        <v>24000</v>
      </c>
      <c r="O202" s="208">
        <f>SUM(O206:O207)</f>
        <v>0</v>
      </c>
      <c r="P202" s="208">
        <f>SUM(P206:P207)</f>
        <v>0</v>
      </c>
      <c r="Q202" s="208">
        <f t="shared" si="23"/>
        <v>24000</v>
      </c>
      <c r="R202" s="208">
        <f>SUM(R206:R207)</f>
        <v>24000</v>
      </c>
      <c r="S202" s="208">
        <f>SUM(S206:S207)</f>
        <v>0</v>
      </c>
      <c r="T202" s="208">
        <f>SUM(T206:T207)</f>
        <v>0</v>
      </c>
    </row>
    <row r="203" spans="1:20" ht="20" hidden="1">
      <c r="B203" s="195"/>
      <c r="C203" s="196"/>
      <c r="D203" s="197" t="s">
        <v>224</v>
      </c>
      <c r="E203" s="198">
        <f t="shared" si="21"/>
        <v>20</v>
      </c>
      <c r="F203" s="198">
        <f>SUM(F204:F205)</f>
        <v>20</v>
      </c>
      <c r="G203" s="198">
        <f>SUM(G204:G205)</f>
        <v>0</v>
      </c>
      <c r="H203" s="198">
        <f>SUM(H204:H205)</f>
        <v>0</v>
      </c>
      <c r="I203" s="198">
        <f t="shared" si="22"/>
        <v>20</v>
      </c>
      <c r="J203" s="198">
        <f>SUM(J204:J205)</f>
        <v>20</v>
      </c>
      <c r="K203" s="198">
        <f>SUM(K204:K205)</f>
        <v>0</v>
      </c>
      <c r="L203" s="198">
        <f>SUM(L204:L205)</f>
        <v>0</v>
      </c>
      <c r="M203" s="198">
        <f t="shared" si="24"/>
        <v>20</v>
      </c>
      <c r="N203" s="198">
        <f>SUM(N204:N205)</f>
        <v>20</v>
      </c>
      <c r="O203" s="198">
        <f>SUM(O204:O205)</f>
        <v>0</v>
      </c>
      <c r="P203" s="198">
        <f>SUM(P204:P205)</f>
        <v>0</v>
      </c>
      <c r="Q203" s="198">
        <f t="shared" si="23"/>
        <v>20</v>
      </c>
      <c r="R203" s="198">
        <f>SUM(R204:R205)</f>
        <v>20</v>
      </c>
      <c r="S203" s="198">
        <f>SUM(S204:S205)</f>
        <v>0</v>
      </c>
      <c r="T203" s="198">
        <f>SUM(T204:T205)</f>
        <v>0</v>
      </c>
    </row>
    <row r="204" spans="1:20" ht="20" hidden="1">
      <c r="B204" s="195"/>
      <c r="C204" s="196"/>
      <c r="D204" s="199" t="s">
        <v>229</v>
      </c>
      <c r="E204" s="200">
        <f t="shared" si="21"/>
        <v>0</v>
      </c>
      <c r="F204" s="200">
        <v>0</v>
      </c>
      <c r="G204" s="200">
        <v>0</v>
      </c>
      <c r="H204" s="200">
        <v>0</v>
      </c>
      <c r="I204" s="200">
        <f t="shared" si="22"/>
        <v>0</v>
      </c>
      <c r="J204" s="200">
        <v>0</v>
      </c>
      <c r="K204" s="200">
        <v>0</v>
      </c>
      <c r="L204" s="200">
        <v>0</v>
      </c>
      <c r="M204" s="200">
        <f t="shared" si="24"/>
        <v>0</v>
      </c>
      <c r="N204" s="200">
        <v>0</v>
      </c>
      <c r="O204" s="200">
        <v>0</v>
      </c>
      <c r="P204" s="200">
        <v>0</v>
      </c>
      <c r="Q204" s="200">
        <f t="shared" si="23"/>
        <v>0</v>
      </c>
      <c r="R204" s="200">
        <v>0</v>
      </c>
      <c r="S204" s="200">
        <v>0</v>
      </c>
      <c r="T204" s="200">
        <v>0</v>
      </c>
    </row>
    <row r="205" spans="1:20" ht="20" hidden="1">
      <c r="B205" s="195"/>
      <c r="C205" s="196"/>
      <c r="D205" s="199" t="s">
        <v>230</v>
      </c>
      <c r="E205" s="200">
        <f t="shared" si="21"/>
        <v>20</v>
      </c>
      <c r="F205" s="200">
        <v>20</v>
      </c>
      <c r="G205" s="200">
        <v>0</v>
      </c>
      <c r="H205" s="200">
        <v>0</v>
      </c>
      <c r="I205" s="200">
        <f t="shared" si="22"/>
        <v>20</v>
      </c>
      <c r="J205" s="200">
        <v>20</v>
      </c>
      <c r="K205" s="200">
        <v>0</v>
      </c>
      <c r="L205" s="200">
        <v>0</v>
      </c>
      <c r="M205" s="200">
        <f t="shared" si="24"/>
        <v>20</v>
      </c>
      <c r="N205" s="200">
        <v>20</v>
      </c>
      <c r="O205" s="200">
        <v>0</v>
      </c>
      <c r="P205" s="200">
        <v>0</v>
      </c>
      <c r="Q205" s="200">
        <f t="shared" si="23"/>
        <v>20</v>
      </c>
      <c r="R205" s="200">
        <v>20</v>
      </c>
      <c r="S205" s="200">
        <v>0</v>
      </c>
      <c r="T205" s="200">
        <v>0</v>
      </c>
    </row>
    <row r="206" spans="1:20" ht="76" hidden="1">
      <c r="A206" s="219"/>
      <c r="B206" s="209"/>
      <c r="C206" s="215" t="s">
        <v>470</v>
      </c>
      <c r="D206" s="214" t="s">
        <v>471</v>
      </c>
      <c r="E206" s="213">
        <f t="shared" si="21"/>
        <v>22595</v>
      </c>
      <c r="F206" s="213">
        <v>22595</v>
      </c>
      <c r="G206" s="213">
        <v>0</v>
      </c>
      <c r="H206" s="213">
        <v>0</v>
      </c>
      <c r="I206" s="213">
        <f t="shared" si="22"/>
        <v>22595</v>
      </c>
      <c r="J206" s="213">
        <v>22595</v>
      </c>
      <c r="K206" s="213">
        <v>0</v>
      </c>
      <c r="L206" s="213">
        <v>0</v>
      </c>
      <c r="M206" s="213">
        <f t="shared" si="24"/>
        <v>23995</v>
      </c>
      <c r="N206" s="213">
        <v>23995</v>
      </c>
      <c r="O206" s="213">
        <v>0</v>
      </c>
      <c r="P206" s="213">
        <v>0</v>
      </c>
      <c r="Q206" s="213">
        <f t="shared" si="23"/>
        <v>23995</v>
      </c>
      <c r="R206" s="213">
        <v>23995</v>
      </c>
      <c r="S206" s="213">
        <v>0</v>
      </c>
      <c r="T206" s="213">
        <v>0</v>
      </c>
    </row>
    <row r="207" spans="1:20" ht="38" hidden="1">
      <c r="A207" s="219"/>
      <c r="B207" s="209"/>
      <c r="C207" s="215" t="s">
        <v>472</v>
      </c>
      <c r="D207" s="214" t="s">
        <v>473</v>
      </c>
      <c r="E207" s="213">
        <f t="shared" si="21"/>
        <v>5</v>
      </c>
      <c r="F207" s="213">
        <v>5</v>
      </c>
      <c r="G207" s="213">
        <v>0</v>
      </c>
      <c r="H207" s="213">
        <v>0</v>
      </c>
      <c r="I207" s="213">
        <f t="shared" si="22"/>
        <v>5</v>
      </c>
      <c r="J207" s="213">
        <v>5</v>
      </c>
      <c r="K207" s="213">
        <v>0</v>
      </c>
      <c r="L207" s="213">
        <v>0</v>
      </c>
      <c r="M207" s="213">
        <f t="shared" si="24"/>
        <v>5</v>
      </c>
      <c r="N207" s="213">
        <v>5</v>
      </c>
      <c r="O207" s="213">
        <v>0</v>
      </c>
      <c r="P207" s="213">
        <v>0</v>
      </c>
      <c r="Q207" s="213">
        <f t="shared" si="23"/>
        <v>5</v>
      </c>
      <c r="R207" s="213">
        <v>5</v>
      </c>
      <c r="S207" s="213">
        <v>0</v>
      </c>
      <c r="T207" s="213">
        <v>0</v>
      </c>
    </row>
    <row r="208" spans="1:20" ht="20">
      <c r="A208" s="219"/>
      <c r="B208" s="190" t="s">
        <v>474</v>
      </c>
      <c r="C208" s="191"/>
      <c r="D208" s="192" t="s">
        <v>475</v>
      </c>
      <c r="E208" s="208">
        <f t="shared" si="21"/>
        <v>1000</v>
      </c>
      <c r="F208" s="208">
        <f>SUM(F212:F213)</f>
        <v>1000</v>
      </c>
      <c r="G208" s="208">
        <f>SUM(G212:G213)</f>
        <v>0</v>
      </c>
      <c r="H208" s="208">
        <f>SUM(H212:H213)</f>
        <v>0</v>
      </c>
      <c r="I208" s="208">
        <f t="shared" si="22"/>
        <v>1000</v>
      </c>
      <c r="J208" s="208">
        <f>SUM(J212:J213)</f>
        <v>1000</v>
      </c>
      <c r="K208" s="208">
        <f>SUM(K212:K213)</f>
        <v>0</v>
      </c>
      <c r="L208" s="208">
        <f>SUM(L212:L213)</f>
        <v>0</v>
      </c>
      <c r="M208" s="208">
        <f t="shared" si="24"/>
        <v>1000</v>
      </c>
      <c r="N208" s="208">
        <f>SUM(N212:N213)</f>
        <v>1000</v>
      </c>
      <c r="O208" s="208">
        <f>SUM(O212:O213)</f>
        <v>0</v>
      </c>
      <c r="P208" s="208">
        <f>SUM(P212:P213)</f>
        <v>0</v>
      </c>
      <c r="Q208" s="208">
        <f t="shared" si="23"/>
        <v>1000</v>
      </c>
      <c r="R208" s="208">
        <f>SUM(R212:R213)</f>
        <v>1000</v>
      </c>
      <c r="S208" s="208">
        <f>SUM(S212:S213)</f>
        <v>0</v>
      </c>
      <c r="T208" s="208">
        <f>SUM(T212:T213)</f>
        <v>0</v>
      </c>
    </row>
    <row r="209" spans="1:20" ht="20">
      <c r="B209" s="195"/>
      <c r="C209" s="196"/>
      <c r="D209" s="197" t="s">
        <v>224</v>
      </c>
      <c r="E209" s="198">
        <f t="shared" si="21"/>
        <v>0</v>
      </c>
      <c r="F209" s="198">
        <f>SUM(F210:F211)</f>
        <v>0</v>
      </c>
      <c r="G209" s="198">
        <f>SUM(G210:G211)</f>
        <v>0</v>
      </c>
      <c r="H209" s="198">
        <f>SUM(H210:H211)</f>
        <v>0</v>
      </c>
      <c r="I209" s="198">
        <f t="shared" si="22"/>
        <v>0</v>
      </c>
      <c r="J209" s="198">
        <f>SUM(J210:J211)</f>
        <v>0</v>
      </c>
      <c r="K209" s="198">
        <f>SUM(K210:K211)</f>
        <v>0</v>
      </c>
      <c r="L209" s="198">
        <f>SUM(L210:L211)</f>
        <v>0</v>
      </c>
      <c r="M209" s="198">
        <f t="shared" si="24"/>
        <v>0</v>
      </c>
      <c r="N209" s="198">
        <f>SUM(N210:N211)</f>
        <v>0</v>
      </c>
      <c r="O209" s="198">
        <f>SUM(O210:O211)</f>
        <v>0</v>
      </c>
      <c r="P209" s="198">
        <f>SUM(P210:P211)</f>
        <v>0</v>
      </c>
      <c r="Q209" s="198">
        <f t="shared" si="23"/>
        <v>0</v>
      </c>
      <c r="R209" s="198">
        <f>SUM(R210:R211)</f>
        <v>0</v>
      </c>
      <c r="S209" s="198">
        <f>SUM(S210:S211)</f>
        <v>0</v>
      </c>
      <c r="T209" s="198">
        <f>SUM(T210:T211)</f>
        <v>0</v>
      </c>
    </row>
    <row r="210" spans="1:20" ht="20">
      <c r="B210" s="195"/>
      <c r="C210" s="196"/>
      <c r="D210" s="199" t="s">
        <v>229</v>
      </c>
      <c r="E210" s="200">
        <f t="shared" si="21"/>
        <v>0</v>
      </c>
      <c r="F210" s="200">
        <v>0</v>
      </c>
      <c r="G210" s="200">
        <v>0</v>
      </c>
      <c r="H210" s="200">
        <v>0</v>
      </c>
      <c r="I210" s="200">
        <f t="shared" si="22"/>
        <v>0</v>
      </c>
      <c r="J210" s="200">
        <v>0</v>
      </c>
      <c r="K210" s="200">
        <v>0</v>
      </c>
      <c r="L210" s="200">
        <v>0</v>
      </c>
      <c r="M210" s="200">
        <f t="shared" si="24"/>
        <v>0</v>
      </c>
      <c r="N210" s="200">
        <v>0</v>
      </c>
      <c r="O210" s="200">
        <v>0</v>
      </c>
      <c r="P210" s="200">
        <v>0</v>
      </c>
      <c r="Q210" s="200">
        <f t="shared" si="23"/>
        <v>0</v>
      </c>
      <c r="R210" s="200">
        <v>0</v>
      </c>
      <c r="S210" s="200">
        <v>0</v>
      </c>
      <c r="T210" s="200">
        <v>0</v>
      </c>
    </row>
    <row r="211" spans="1:20" ht="20">
      <c r="B211" s="195"/>
      <c r="C211" s="196"/>
      <c r="D211" s="199" t="s">
        <v>230</v>
      </c>
      <c r="E211" s="200">
        <f t="shared" si="21"/>
        <v>0</v>
      </c>
      <c r="F211" s="200">
        <v>0</v>
      </c>
      <c r="G211" s="200">
        <v>0</v>
      </c>
      <c r="H211" s="200">
        <v>0</v>
      </c>
      <c r="I211" s="200">
        <f t="shared" si="22"/>
        <v>0</v>
      </c>
      <c r="J211" s="200">
        <v>0</v>
      </c>
      <c r="K211" s="200">
        <v>0</v>
      </c>
      <c r="L211" s="200">
        <v>0</v>
      </c>
      <c r="M211" s="200">
        <f t="shared" si="24"/>
        <v>0</v>
      </c>
      <c r="N211" s="200">
        <v>0</v>
      </c>
      <c r="O211" s="200">
        <v>0</v>
      </c>
      <c r="P211" s="200">
        <v>0</v>
      </c>
      <c r="Q211" s="200">
        <f t="shared" si="23"/>
        <v>0</v>
      </c>
      <c r="R211" s="200">
        <v>0</v>
      </c>
      <c r="S211" s="200">
        <v>0</v>
      </c>
      <c r="T211" s="200">
        <v>0</v>
      </c>
    </row>
    <row r="212" spans="1:20" ht="19">
      <c r="A212" s="219"/>
      <c r="B212" s="209"/>
      <c r="C212" s="215" t="s">
        <v>476</v>
      </c>
      <c r="D212" s="214" t="s">
        <v>477</v>
      </c>
      <c r="E212" s="213">
        <f t="shared" si="21"/>
        <v>800</v>
      </c>
      <c r="F212" s="213">
        <v>800</v>
      </c>
      <c r="G212" s="213">
        <v>0</v>
      </c>
      <c r="H212" s="213">
        <v>0</v>
      </c>
      <c r="I212" s="213">
        <f t="shared" si="22"/>
        <v>800</v>
      </c>
      <c r="J212" s="213">
        <v>800</v>
      </c>
      <c r="K212" s="213">
        <v>0</v>
      </c>
      <c r="L212" s="213">
        <v>0</v>
      </c>
      <c r="M212" s="213">
        <f t="shared" si="24"/>
        <v>800</v>
      </c>
      <c r="N212" s="213">
        <v>800</v>
      </c>
      <c r="O212" s="213">
        <v>0</v>
      </c>
      <c r="P212" s="213">
        <v>0</v>
      </c>
      <c r="Q212" s="213">
        <f t="shared" si="23"/>
        <v>800</v>
      </c>
      <c r="R212" s="213">
        <v>800</v>
      </c>
      <c r="S212" s="213">
        <v>0</v>
      </c>
      <c r="T212" s="213">
        <v>0</v>
      </c>
    </row>
    <row r="213" spans="1:20" ht="19">
      <c r="A213" s="219"/>
      <c r="B213" s="209"/>
      <c r="C213" s="215" t="s">
        <v>478</v>
      </c>
      <c r="D213" s="214" t="s">
        <v>479</v>
      </c>
      <c r="E213" s="213">
        <f t="shared" si="21"/>
        <v>200</v>
      </c>
      <c r="F213" s="213">
        <v>200</v>
      </c>
      <c r="G213" s="213">
        <v>0</v>
      </c>
      <c r="H213" s="213">
        <v>0</v>
      </c>
      <c r="I213" s="213">
        <f t="shared" si="22"/>
        <v>200</v>
      </c>
      <c r="J213" s="213">
        <v>200</v>
      </c>
      <c r="K213" s="213">
        <v>0</v>
      </c>
      <c r="L213" s="213">
        <v>0</v>
      </c>
      <c r="M213" s="213">
        <f t="shared" si="24"/>
        <v>200</v>
      </c>
      <c r="N213" s="213">
        <v>200</v>
      </c>
      <c r="O213" s="213">
        <v>0</v>
      </c>
      <c r="P213" s="213">
        <v>0</v>
      </c>
      <c r="Q213" s="213">
        <f t="shared" si="23"/>
        <v>200</v>
      </c>
      <c r="R213" s="213">
        <v>200</v>
      </c>
      <c r="S213" s="213">
        <v>0</v>
      </c>
      <c r="T213" s="213">
        <v>0</v>
      </c>
    </row>
    <row r="214" spans="1:20" ht="45" hidden="1" customHeight="1">
      <c r="A214" s="219"/>
      <c r="B214" s="190" t="s">
        <v>480</v>
      </c>
      <c r="C214" s="191"/>
      <c r="D214" s="192" t="s">
        <v>481</v>
      </c>
      <c r="E214" s="208">
        <f>SUM(F214:H214)</f>
        <v>10000</v>
      </c>
      <c r="F214" s="208">
        <f>SUM(F218:F222)</f>
        <v>10000</v>
      </c>
      <c r="G214" s="208">
        <v>0</v>
      </c>
      <c r="H214" s="208">
        <v>0</v>
      </c>
      <c r="I214" s="208">
        <f t="shared" si="22"/>
        <v>10000</v>
      </c>
      <c r="J214" s="208">
        <f>SUM(J218:J222)</f>
        <v>10000</v>
      </c>
      <c r="K214" s="208">
        <v>0</v>
      </c>
      <c r="L214" s="208">
        <v>0</v>
      </c>
      <c r="M214" s="208">
        <f t="shared" si="24"/>
        <v>10000</v>
      </c>
      <c r="N214" s="208">
        <f>SUM(N218:N222)</f>
        <v>10000</v>
      </c>
      <c r="O214" s="208">
        <v>0</v>
      </c>
      <c r="P214" s="208">
        <v>0</v>
      </c>
      <c r="Q214" s="208">
        <f t="shared" si="23"/>
        <v>10000</v>
      </c>
      <c r="R214" s="208">
        <f>SUM(R218:R222)</f>
        <v>10000</v>
      </c>
      <c r="S214" s="208">
        <v>0</v>
      </c>
      <c r="T214" s="208">
        <v>0</v>
      </c>
    </row>
    <row r="215" spans="1:20" ht="20" hidden="1">
      <c r="B215" s="195"/>
      <c r="C215" s="196"/>
      <c r="D215" s="197" t="s">
        <v>224</v>
      </c>
      <c r="E215" s="198">
        <f t="shared" si="21"/>
        <v>5</v>
      </c>
      <c r="F215" s="198">
        <f>SUM(F216:F217)</f>
        <v>5</v>
      </c>
      <c r="G215" s="198">
        <f>SUM(G216:G217)</f>
        <v>0</v>
      </c>
      <c r="H215" s="198">
        <f>SUM(H216:H217)</f>
        <v>0</v>
      </c>
      <c r="I215" s="198">
        <f t="shared" si="22"/>
        <v>5</v>
      </c>
      <c r="J215" s="198">
        <f>SUM(J216:J217)</f>
        <v>5</v>
      </c>
      <c r="K215" s="198">
        <f>SUM(K216:K217)</f>
        <v>0</v>
      </c>
      <c r="L215" s="198">
        <f>SUM(L216:L217)</f>
        <v>0</v>
      </c>
      <c r="M215" s="198">
        <f t="shared" si="24"/>
        <v>5</v>
      </c>
      <c r="N215" s="198">
        <f>SUM(N216:N217)</f>
        <v>5</v>
      </c>
      <c r="O215" s="198">
        <f>SUM(O216:O217)</f>
        <v>0</v>
      </c>
      <c r="P215" s="198">
        <f>SUM(P216:P217)</f>
        <v>0</v>
      </c>
      <c r="Q215" s="198">
        <f t="shared" si="23"/>
        <v>5</v>
      </c>
      <c r="R215" s="198">
        <f>SUM(R216:R217)</f>
        <v>5</v>
      </c>
      <c r="S215" s="198">
        <f>SUM(S216:S217)</f>
        <v>0</v>
      </c>
      <c r="T215" s="198">
        <f>SUM(T216:T217)</f>
        <v>0</v>
      </c>
    </row>
    <row r="216" spans="1:20" ht="20" hidden="1">
      <c r="B216" s="195"/>
      <c r="C216" s="196"/>
      <c r="D216" s="199" t="s">
        <v>229</v>
      </c>
      <c r="E216" s="200">
        <f t="shared" si="21"/>
        <v>0</v>
      </c>
      <c r="F216" s="200">
        <v>0</v>
      </c>
      <c r="G216" s="200">
        <v>0</v>
      </c>
      <c r="H216" s="200">
        <v>0</v>
      </c>
      <c r="I216" s="200">
        <f t="shared" si="22"/>
        <v>0</v>
      </c>
      <c r="J216" s="200">
        <v>0</v>
      </c>
      <c r="K216" s="200">
        <v>0</v>
      </c>
      <c r="L216" s="200">
        <v>0</v>
      </c>
      <c r="M216" s="200">
        <f t="shared" si="24"/>
        <v>0</v>
      </c>
      <c r="N216" s="200">
        <v>0</v>
      </c>
      <c r="O216" s="200">
        <v>0</v>
      </c>
      <c r="P216" s="200">
        <v>0</v>
      </c>
      <c r="Q216" s="200">
        <f t="shared" si="23"/>
        <v>0</v>
      </c>
      <c r="R216" s="200">
        <v>0</v>
      </c>
      <c r="S216" s="200">
        <v>0</v>
      </c>
      <c r="T216" s="200">
        <v>0</v>
      </c>
    </row>
    <row r="217" spans="1:20" ht="20" hidden="1">
      <c r="B217" s="195"/>
      <c r="C217" s="196"/>
      <c r="D217" s="199" t="s">
        <v>230</v>
      </c>
      <c r="E217" s="200">
        <f t="shared" si="21"/>
        <v>5</v>
      </c>
      <c r="F217" s="200">
        <v>5</v>
      </c>
      <c r="G217" s="200">
        <v>0</v>
      </c>
      <c r="H217" s="200">
        <v>0</v>
      </c>
      <c r="I217" s="200">
        <f t="shared" si="22"/>
        <v>5</v>
      </c>
      <c r="J217" s="200">
        <v>5</v>
      </c>
      <c r="K217" s="200">
        <v>0</v>
      </c>
      <c r="L217" s="200">
        <v>0</v>
      </c>
      <c r="M217" s="200">
        <f t="shared" si="24"/>
        <v>5</v>
      </c>
      <c r="N217" s="200">
        <v>5</v>
      </c>
      <c r="O217" s="200">
        <v>0</v>
      </c>
      <c r="P217" s="200">
        <v>0</v>
      </c>
      <c r="Q217" s="200">
        <f t="shared" si="23"/>
        <v>5</v>
      </c>
      <c r="R217" s="200">
        <v>5</v>
      </c>
      <c r="S217" s="200">
        <v>0</v>
      </c>
      <c r="T217" s="200">
        <v>0</v>
      </c>
    </row>
    <row r="218" spans="1:20" ht="38" hidden="1">
      <c r="B218" s="195"/>
      <c r="C218" s="220" t="s">
        <v>482</v>
      </c>
      <c r="D218" s="214" t="s">
        <v>483</v>
      </c>
      <c r="E218" s="200">
        <f>SUM(F218:H218)</f>
        <v>5610</v>
      </c>
      <c r="F218" s="200">
        <v>5610</v>
      </c>
      <c r="G218" s="200">
        <v>0</v>
      </c>
      <c r="H218" s="200">
        <v>0</v>
      </c>
      <c r="I218" s="200">
        <f>SUM(J218:L218)</f>
        <v>5610</v>
      </c>
      <c r="J218" s="200">
        <v>5610</v>
      </c>
      <c r="K218" s="200">
        <v>0</v>
      </c>
      <c r="L218" s="200">
        <v>0</v>
      </c>
      <c r="M218" s="200">
        <f>SUM(N218:P218)</f>
        <v>5610</v>
      </c>
      <c r="N218" s="200">
        <v>5610</v>
      </c>
      <c r="O218" s="200">
        <v>0</v>
      </c>
      <c r="P218" s="200">
        <v>0</v>
      </c>
      <c r="Q218" s="200">
        <f>SUM(R218:T218)</f>
        <v>5610</v>
      </c>
      <c r="R218" s="200">
        <v>5610</v>
      </c>
      <c r="S218" s="200">
        <v>0</v>
      </c>
      <c r="T218" s="200">
        <v>0</v>
      </c>
    </row>
    <row r="219" spans="1:20" ht="19" hidden="1">
      <c r="B219" s="195"/>
      <c r="C219" s="220" t="s">
        <v>484</v>
      </c>
      <c r="D219" s="214" t="s">
        <v>485</v>
      </c>
      <c r="E219" s="200">
        <f>SUM(F219:H219)</f>
        <v>1630</v>
      </c>
      <c r="F219" s="200">
        <v>1630</v>
      </c>
      <c r="G219" s="200">
        <v>0</v>
      </c>
      <c r="H219" s="200">
        <v>0</v>
      </c>
      <c r="I219" s="200">
        <f>SUM(J219:L219)</f>
        <v>1630</v>
      </c>
      <c r="J219" s="200">
        <v>1630</v>
      </c>
      <c r="K219" s="200">
        <v>0</v>
      </c>
      <c r="L219" s="200">
        <v>0</v>
      </c>
      <c r="M219" s="200">
        <f t="shared" ref="M219:M227" si="25">SUM(N219:P219)</f>
        <v>1630</v>
      </c>
      <c r="N219" s="200">
        <v>1630</v>
      </c>
      <c r="O219" s="200">
        <v>0</v>
      </c>
      <c r="P219" s="200">
        <v>0</v>
      </c>
      <c r="Q219" s="200">
        <f>SUM(R219:T219)</f>
        <v>1630</v>
      </c>
      <c r="R219" s="200">
        <v>1630</v>
      </c>
      <c r="S219" s="200">
        <v>0</v>
      </c>
      <c r="T219" s="200">
        <v>0</v>
      </c>
    </row>
    <row r="220" spans="1:20" ht="19" hidden="1">
      <c r="B220" s="195"/>
      <c r="C220" s="220" t="s">
        <v>486</v>
      </c>
      <c r="D220" s="214" t="s">
        <v>487</v>
      </c>
      <c r="E220" s="200">
        <f>SUM(F220:H220)</f>
        <v>1510</v>
      </c>
      <c r="F220" s="200">
        <v>1510</v>
      </c>
      <c r="G220" s="200">
        <v>0</v>
      </c>
      <c r="H220" s="200">
        <v>0</v>
      </c>
      <c r="I220" s="200">
        <f>SUM(J220:L220)</f>
        <v>1510</v>
      </c>
      <c r="J220" s="200">
        <v>1510</v>
      </c>
      <c r="K220" s="200">
        <v>0</v>
      </c>
      <c r="L220" s="200">
        <v>0</v>
      </c>
      <c r="M220" s="200">
        <f t="shared" si="25"/>
        <v>1510</v>
      </c>
      <c r="N220" s="200">
        <v>1510</v>
      </c>
      <c r="O220" s="200">
        <v>0</v>
      </c>
      <c r="P220" s="200">
        <v>0</v>
      </c>
      <c r="Q220" s="200">
        <f>SUM(R220:T220)</f>
        <v>1510</v>
      </c>
      <c r="R220" s="200">
        <v>1510</v>
      </c>
      <c r="S220" s="200">
        <v>0</v>
      </c>
      <c r="T220" s="200">
        <v>0</v>
      </c>
    </row>
    <row r="221" spans="1:20" ht="19" hidden="1">
      <c r="B221" s="195"/>
      <c r="C221" s="220" t="s">
        <v>488</v>
      </c>
      <c r="D221" s="214" t="s">
        <v>489</v>
      </c>
      <c r="E221" s="200">
        <f>SUM(F221:H221)</f>
        <v>100</v>
      </c>
      <c r="F221" s="200">
        <v>100</v>
      </c>
      <c r="G221" s="200">
        <v>0</v>
      </c>
      <c r="H221" s="200">
        <v>0</v>
      </c>
      <c r="I221" s="200">
        <f>SUM(J221:L221)</f>
        <v>100</v>
      </c>
      <c r="J221" s="200">
        <v>100</v>
      </c>
      <c r="K221" s="200">
        <v>0</v>
      </c>
      <c r="L221" s="200">
        <v>0</v>
      </c>
      <c r="M221" s="200">
        <f t="shared" si="25"/>
        <v>100</v>
      </c>
      <c r="N221" s="200">
        <v>100</v>
      </c>
      <c r="O221" s="200">
        <v>0</v>
      </c>
      <c r="P221" s="200">
        <v>0</v>
      </c>
      <c r="Q221" s="200">
        <f>SUM(R221:T221)</f>
        <v>100</v>
      </c>
      <c r="R221" s="200">
        <v>100</v>
      </c>
      <c r="S221" s="200">
        <v>0</v>
      </c>
      <c r="T221" s="200">
        <v>0</v>
      </c>
    </row>
    <row r="222" spans="1:20" ht="19" hidden="1">
      <c r="B222" s="195"/>
      <c r="C222" s="220" t="s">
        <v>490</v>
      </c>
      <c r="D222" s="214" t="s">
        <v>491</v>
      </c>
      <c r="E222" s="200">
        <f>SUM(F222:H222)</f>
        <v>1150</v>
      </c>
      <c r="F222" s="200">
        <v>1150</v>
      </c>
      <c r="G222" s="200">
        <v>0</v>
      </c>
      <c r="H222" s="200">
        <v>0</v>
      </c>
      <c r="I222" s="200">
        <f>SUM(J222:L222)</f>
        <v>1150</v>
      </c>
      <c r="J222" s="200">
        <v>1150</v>
      </c>
      <c r="K222" s="200">
        <v>0</v>
      </c>
      <c r="L222" s="200">
        <v>0</v>
      </c>
      <c r="M222" s="200">
        <f t="shared" si="25"/>
        <v>1150</v>
      </c>
      <c r="N222" s="200">
        <v>1150</v>
      </c>
      <c r="O222" s="200">
        <v>0</v>
      </c>
      <c r="P222" s="200">
        <v>0</v>
      </c>
      <c r="Q222" s="200">
        <f>SUM(R222:T222)</f>
        <v>1150</v>
      </c>
      <c r="R222" s="200">
        <v>1150</v>
      </c>
      <c r="S222" s="200">
        <v>0</v>
      </c>
      <c r="T222" s="200">
        <v>0</v>
      </c>
    </row>
    <row r="223" spans="1:20" ht="37.5" hidden="1" customHeight="1">
      <c r="A223" s="219"/>
      <c r="B223" s="190" t="s">
        <v>492</v>
      </c>
      <c r="C223" s="191"/>
      <c r="D223" s="192" t="s">
        <v>493</v>
      </c>
      <c r="E223" s="208">
        <f t="shared" si="21"/>
        <v>1000</v>
      </c>
      <c r="F223" s="208">
        <f t="shared" ref="F223:T223" si="26">F227</f>
        <v>1000</v>
      </c>
      <c r="G223" s="208">
        <f t="shared" si="26"/>
        <v>0</v>
      </c>
      <c r="H223" s="208">
        <f t="shared" si="26"/>
        <v>0</v>
      </c>
      <c r="I223" s="208">
        <f t="shared" si="22"/>
        <v>1000</v>
      </c>
      <c r="J223" s="208">
        <f t="shared" si="26"/>
        <v>1000</v>
      </c>
      <c r="K223" s="208">
        <f t="shared" si="26"/>
        <v>0</v>
      </c>
      <c r="L223" s="208">
        <f t="shared" si="26"/>
        <v>0</v>
      </c>
      <c r="M223" s="208">
        <f t="shared" si="25"/>
        <v>1000</v>
      </c>
      <c r="N223" s="208">
        <f>N227</f>
        <v>1000</v>
      </c>
      <c r="O223" s="208">
        <f>O227</f>
        <v>0</v>
      </c>
      <c r="P223" s="208">
        <f>P227</f>
        <v>0</v>
      </c>
      <c r="Q223" s="208">
        <f t="shared" si="23"/>
        <v>1000</v>
      </c>
      <c r="R223" s="208">
        <f t="shared" si="26"/>
        <v>1000</v>
      </c>
      <c r="S223" s="208">
        <f t="shared" si="26"/>
        <v>0</v>
      </c>
      <c r="T223" s="208">
        <f t="shared" si="26"/>
        <v>0</v>
      </c>
    </row>
    <row r="224" spans="1:20" ht="20" hidden="1">
      <c r="B224" s="195"/>
      <c r="C224" s="196"/>
      <c r="D224" s="197" t="s">
        <v>224</v>
      </c>
      <c r="E224" s="198">
        <f t="shared" si="21"/>
        <v>0</v>
      </c>
      <c r="F224" s="198">
        <f>SUM(F225:F226)</f>
        <v>0</v>
      </c>
      <c r="G224" s="198">
        <f>SUM(G225:G226)</f>
        <v>0</v>
      </c>
      <c r="H224" s="198">
        <f>SUM(H225:H226)</f>
        <v>0</v>
      </c>
      <c r="I224" s="198">
        <f t="shared" si="22"/>
        <v>0</v>
      </c>
      <c r="J224" s="198">
        <f>SUM(J225:J226)</f>
        <v>0</v>
      </c>
      <c r="K224" s="198">
        <f>SUM(K225:K226)</f>
        <v>0</v>
      </c>
      <c r="L224" s="198">
        <f>SUM(L225:L226)</f>
        <v>0</v>
      </c>
      <c r="M224" s="198">
        <f t="shared" si="25"/>
        <v>0</v>
      </c>
      <c r="N224" s="198">
        <f>SUM(N225:N226)</f>
        <v>0</v>
      </c>
      <c r="O224" s="198">
        <f>SUM(O225:O226)</f>
        <v>0</v>
      </c>
      <c r="P224" s="198">
        <f>SUM(P225:P226)</f>
        <v>0</v>
      </c>
      <c r="Q224" s="198">
        <f t="shared" si="23"/>
        <v>0</v>
      </c>
      <c r="R224" s="198">
        <f>SUM(R225:R226)</f>
        <v>0</v>
      </c>
      <c r="S224" s="198">
        <f>SUM(S225:S226)</f>
        <v>0</v>
      </c>
      <c r="T224" s="198">
        <f>SUM(T225:T226)</f>
        <v>0</v>
      </c>
    </row>
    <row r="225" spans="2:20" ht="20" hidden="1">
      <c r="B225" s="195"/>
      <c r="C225" s="196"/>
      <c r="D225" s="199" t="s">
        <v>229</v>
      </c>
      <c r="E225" s="200">
        <f t="shared" si="21"/>
        <v>0</v>
      </c>
      <c r="F225" s="200">
        <v>0</v>
      </c>
      <c r="G225" s="200">
        <v>0</v>
      </c>
      <c r="H225" s="200">
        <v>0</v>
      </c>
      <c r="I225" s="200">
        <f t="shared" si="22"/>
        <v>0</v>
      </c>
      <c r="J225" s="200">
        <v>0</v>
      </c>
      <c r="K225" s="200">
        <v>0</v>
      </c>
      <c r="L225" s="200">
        <v>0</v>
      </c>
      <c r="M225" s="200">
        <f t="shared" si="25"/>
        <v>0</v>
      </c>
      <c r="N225" s="200">
        <v>0</v>
      </c>
      <c r="O225" s="200">
        <v>0</v>
      </c>
      <c r="P225" s="200">
        <v>0</v>
      </c>
      <c r="Q225" s="200">
        <f t="shared" si="23"/>
        <v>0</v>
      </c>
      <c r="R225" s="200">
        <v>0</v>
      </c>
      <c r="S225" s="200">
        <v>0</v>
      </c>
      <c r="T225" s="200">
        <v>0</v>
      </c>
    </row>
    <row r="226" spans="2:20" ht="20" hidden="1">
      <c r="B226" s="195"/>
      <c r="C226" s="196"/>
      <c r="D226" s="199" t="s">
        <v>230</v>
      </c>
      <c r="E226" s="200">
        <f t="shared" si="21"/>
        <v>0</v>
      </c>
      <c r="F226" s="200">
        <v>0</v>
      </c>
      <c r="G226" s="200">
        <v>0</v>
      </c>
      <c r="H226" s="200">
        <v>0</v>
      </c>
      <c r="I226" s="200">
        <f t="shared" si="22"/>
        <v>0</v>
      </c>
      <c r="J226" s="200">
        <v>0</v>
      </c>
      <c r="K226" s="200">
        <v>0</v>
      </c>
      <c r="L226" s="200">
        <v>0</v>
      </c>
      <c r="M226" s="200">
        <f t="shared" si="25"/>
        <v>0</v>
      </c>
      <c r="N226" s="200">
        <v>0</v>
      </c>
      <c r="O226" s="200">
        <v>0</v>
      </c>
      <c r="P226" s="200">
        <v>0</v>
      </c>
      <c r="Q226" s="200">
        <f t="shared" si="23"/>
        <v>0</v>
      </c>
      <c r="R226" s="200">
        <v>0</v>
      </c>
      <c r="S226" s="200">
        <v>0</v>
      </c>
      <c r="T226" s="200">
        <v>0</v>
      </c>
    </row>
    <row r="227" spans="2:20" ht="102.75" hidden="1" customHeight="1">
      <c r="B227" s="209"/>
      <c r="C227" s="215" t="s">
        <v>494</v>
      </c>
      <c r="D227" s="214" t="s">
        <v>495</v>
      </c>
      <c r="E227" s="213">
        <f t="shared" si="21"/>
        <v>1000</v>
      </c>
      <c r="F227" s="213">
        <v>1000</v>
      </c>
      <c r="G227" s="213">
        <v>0</v>
      </c>
      <c r="H227" s="213">
        <v>0</v>
      </c>
      <c r="I227" s="213">
        <f t="shared" si="22"/>
        <v>1000</v>
      </c>
      <c r="J227" s="213">
        <v>1000</v>
      </c>
      <c r="K227" s="213">
        <v>0</v>
      </c>
      <c r="L227" s="213">
        <v>0</v>
      </c>
      <c r="M227" s="213">
        <f t="shared" si="25"/>
        <v>1000</v>
      </c>
      <c r="N227" s="213">
        <v>1000</v>
      </c>
      <c r="O227" s="213">
        <v>0</v>
      </c>
      <c r="P227" s="213">
        <v>0</v>
      </c>
      <c r="Q227" s="213">
        <f t="shared" si="23"/>
        <v>1000</v>
      </c>
      <c r="R227" s="213">
        <v>1000</v>
      </c>
      <c r="S227" s="213">
        <v>0</v>
      </c>
      <c r="T227" s="213">
        <v>0</v>
      </c>
    </row>
    <row r="232" spans="2:20">
      <c r="E232" s="176"/>
      <c r="F232" s="176"/>
      <c r="G232" s="176"/>
      <c r="H232" s="176"/>
      <c r="I232" s="176"/>
      <c r="J232" s="176"/>
      <c r="K232" s="176"/>
      <c r="L232" s="176"/>
      <c r="M232" s="176"/>
      <c r="N232" s="176"/>
      <c r="O232" s="176"/>
      <c r="P232" s="176"/>
      <c r="Q232" s="176"/>
      <c r="R232" s="176"/>
      <c r="S232" s="176"/>
      <c r="T232" s="176"/>
    </row>
  </sheetData>
  <mergeCells count="12">
    <mergeCell ref="B3:T3"/>
    <mergeCell ref="O5:P5"/>
    <mergeCell ref="S5:T5"/>
    <mergeCell ref="A6:A8"/>
    <mergeCell ref="B6:B8"/>
    <mergeCell ref="C6:C8"/>
    <mergeCell ref="D6:D8"/>
    <mergeCell ref="E6:T6"/>
    <mergeCell ref="E7:H7"/>
    <mergeCell ref="I7:L7"/>
    <mergeCell ref="M7:P7"/>
    <mergeCell ref="Q7:T7"/>
  </mergeCells>
  <printOptions horizontalCentered="1"/>
  <pageMargins left="0.11811023622047245" right="0.11811023622047245" top="0.15748031496062992" bottom="0.15748031496062992" header="0" footer="0"/>
  <pageSetup paperSize="9" scale="38" fitToHeight="500"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Y1005"/>
  <sheetViews>
    <sheetView zoomScale="75" zoomScaleNormal="75" zoomScalePageLayoutView="75" workbookViewId="0">
      <selection activeCell="L29" sqref="L29"/>
    </sheetView>
  </sheetViews>
  <sheetFormatPr baseColWidth="10" defaultColWidth="16.5" defaultRowHeight="16"/>
  <cols>
    <col min="1" max="1" width="6.5" style="59" customWidth="1"/>
    <col min="2" max="2" width="14.33203125" style="60" customWidth="1"/>
    <col min="3" max="3" width="83.5" style="59" customWidth="1"/>
    <col min="4" max="5" width="15" style="59" customWidth="1"/>
    <col min="6" max="6" width="16" style="59" customWidth="1"/>
    <col min="7" max="7" width="15" style="59" customWidth="1"/>
    <col min="8" max="8" width="3" style="59" customWidth="1"/>
    <col min="9" max="9" width="18.5" style="59" customWidth="1"/>
    <col min="10" max="12" width="15.33203125" style="59" customWidth="1"/>
    <col min="13" max="13" width="17.5" style="62" customWidth="1"/>
    <col min="14" max="14" width="3" style="59" customWidth="1"/>
    <col min="15" max="18" width="15.33203125" style="59" customWidth="1"/>
    <col min="19" max="19" width="22.1640625" style="62" customWidth="1"/>
    <col min="20" max="21" width="16.5" style="63"/>
    <col min="22" max="25" width="16.5" style="64"/>
    <col min="26" max="16384" width="16.5" style="59"/>
  </cols>
  <sheetData>
    <row r="1" spans="1:25">
      <c r="C1" s="61"/>
    </row>
    <row r="2" spans="1:25">
      <c r="B2" s="65" t="s">
        <v>78</v>
      </c>
      <c r="C2" s="61"/>
    </row>
    <row r="3" spans="1:25">
      <c r="B3" s="66"/>
      <c r="C3" s="61"/>
      <c r="S3" s="59"/>
    </row>
    <row r="4" spans="1:25">
      <c r="B4" s="65" t="s">
        <v>79</v>
      </c>
      <c r="C4" s="61"/>
      <c r="I4" s="59" t="s">
        <v>80</v>
      </c>
      <c r="J4" s="59">
        <v>2.5</v>
      </c>
      <c r="L4" s="67"/>
      <c r="M4" s="68"/>
      <c r="N4" s="67"/>
      <c r="R4" s="67"/>
      <c r="S4" s="68"/>
    </row>
    <row r="5" spans="1:25" ht="17" thickBot="1">
      <c r="C5" s="61"/>
    </row>
    <row r="6" spans="1:25">
      <c r="B6" s="1081" t="s">
        <v>81</v>
      </c>
      <c r="C6" s="1083" t="s">
        <v>82</v>
      </c>
      <c r="D6" s="1085" t="s">
        <v>83</v>
      </c>
      <c r="E6" s="1085"/>
      <c r="F6" s="1085"/>
      <c r="G6" s="1085"/>
      <c r="H6" s="69"/>
      <c r="I6" s="1086" t="s">
        <v>84</v>
      </c>
      <c r="J6" s="1086"/>
      <c r="K6" s="1086"/>
      <c r="L6" s="1086"/>
      <c r="M6" s="1086"/>
      <c r="N6" s="70"/>
      <c r="O6" s="1087" t="s">
        <v>85</v>
      </c>
      <c r="P6" s="1087"/>
      <c r="Q6" s="1087"/>
      <c r="R6" s="1087"/>
      <c r="S6" s="1088"/>
    </row>
    <row r="7" spans="1:25" ht="30">
      <c r="B7" s="1082"/>
      <c r="C7" s="1084"/>
      <c r="D7" s="71" t="s">
        <v>86</v>
      </c>
      <c r="E7" s="71" t="s">
        <v>87</v>
      </c>
      <c r="F7" s="71" t="s">
        <v>88</v>
      </c>
      <c r="G7" s="71" t="s">
        <v>89</v>
      </c>
      <c r="H7" s="72"/>
      <c r="I7" s="73">
        <v>2019</v>
      </c>
      <c r="J7" s="73">
        <v>2020</v>
      </c>
      <c r="K7" s="73">
        <v>2021</v>
      </c>
      <c r="L7" s="73">
        <v>2022</v>
      </c>
      <c r="M7" s="74" t="s">
        <v>4</v>
      </c>
      <c r="N7" s="75"/>
      <c r="O7" s="73">
        <v>2019</v>
      </c>
      <c r="P7" s="73">
        <v>2020</v>
      </c>
      <c r="Q7" s="73">
        <v>2021</v>
      </c>
      <c r="R7" s="73">
        <v>2022</v>
      </c>
      <c r="S7" s="76" t="s">
        <v>4</v>
      </c>
    </row>
    <row r="8" spans="1:25" s="84" customFormat="1" ht="15" customHeight="1">
      <c r="A8" s="77"/>
      <c r="B8" s="78">
        <v>1</v>
      </c>
      <c r="C8" s="79" t="s">
        <v>90</v>
      </c>
      <c r="D8" s="80">
        <f>D9+D22</f>
        <v>8779198.4762996789</v>
      </c>
      <c r="E8" s="80">
        <f>E9+E22</f>
        <v>10201917.566970427</v>
      </c>
      <c r="F8" s="80">
        <f>F9+F22</f>
        <v>11531108.528538151</v>
      </c>
      <c r="G8" s="80">
        <f>G9+G22</f>
        <v>30512224.571808256</v>
      </c>
      <c r="H8" s="81"/>
      <c r="I8" s="80">
        <f>I9+I22</f>
        <v>10322659.487780128</v>
      </c>
      <c r="J8" s="80">
        <f>J9+J22</f>
        <v>10708982.387909008</v>
      </c>
      <c r="K8" s="80">
        <f>K9+K22</f>
        <v>11159601.808399709</v>
      </c>
      <c r="L8" s="80">
        <f>L9+L22</f>
        <v>11500305.347601842</v>
      </c>
      <c r="M8" s="82">
        <f>SUM(I8:L8)</f>
        <v>43691549.031690687</v>
      </c>
      <c r="N8" s="75"/>
      <c r="O8" s="80">
        <f>O9+O22</f>
        <v>25806648.719450325</v>
      </c>
      <c r="P8" s="80">
        <f>P9+P22</f>
        <v>26772455.969772521</v>
      </c>
      <c r="Q8" s="80">
        <f>Q9+Q22</f>
        <v>27899004.520999268</v>
      </c>
      <c r="R8" s="80">
        <f>R9+R22</f>
        <v>28750763.3690046</v>
      </c>
      <c r="S8" s="83">
        <f>SUM(O8:R8)</f>
        <v>109228872.5792267</v>
      </c>
      <c r="T8" s="63"/>
      <c r="U8" s="63"/>
      <c r="V8" s="64"/>
      <c r="W8" s="64"/>
      <c r="X8" s="64"/>
      <c r="Y8" s="64"/>
    </row>
    <row r="9" spans="1:25">
      <c r="A9" s="85"/>
      <c r="B9" s="86" t="s">
        <v>91</v>
      </c>
      <c r="C9" s="87" t="s">
        <v>92</v>
      </c>
      <c r="D9" s="88">
        <v>7197121.4541401938</v>
      </c>
      <c r="E9" s="88">
        <v>8530010.1255529467</v>
      </c>
      <c r="F9" s="88">
        <v>9734163.2506356798</v>
      </c>
      <c r="G9" s="88">
        <v>25461294.830328822</v>
      </c>
      <c r="H9" s="81"/>
      <c r="I9" s="89">
        <f>SUM(I10:I21)</f>
        <v>6633205.8397801286</v>
      </c>
      <c r="J9" s="89">
        <f>SUM(J10:J21)</f>
        <v>6746661.6639090087</v>
      </c>
      <c r="K9" s="89">
        <f>SUM(K10:K21)</f>
        <v>6912997.1683997083</v>
      </c>
      <c r="L9" s="89">
        <f>SUM(L10:L21)</f>
        <v>7067943.7156018401</v>
      </c>
      <c r="M9" s="89">
        <f>SUM(I9:L9)</f>
        <v>27360808.387690686</v>
      </c>
      <c r="N9" s="75"/>
      <c r="O9" s="89">
        <f>SUM(O10:O21)</f>
        <v>16583014.599450326</v>
      </c>
      <c r="P9" s="89">
        <f>SUM(P10:P21)</f>
        <v>16866654.159772523</v>
      </c>
      <c r="Q9" s="89">
        <f>SUM(Q10:Q21)</f>
        <v>17282492.920999266</v>
      </c>
      <c r="R9" s="89">
        <f>SUM(R10:R21)</f>
        <v>17669859.289004602</v>
      </c>
      <c r="S9" s="90">
        <f>SUM(O9:R9)</f>
        <v>68402020.969226718</v>
      </c>
    </row>
    <row r="10" spans="1:25">
      <c r="A10" s="91"/>
      <c r="B10" s="92" t="s">
        <v>93</v>
      </c>
      <c r="C10" s="93" t="s">
        <v>94</v>
      </c>
      <c r="D10" s="94">
        <v>1787056.0645102034</v>
      </c>
      <c r="E10" s="94">
        <v>1842815.412468106</v>
      </c>
      <c r="F10" s="94">
        <v>1982072.3307817574</v>
      </c>
      <c r="G10" s="94">
        <v>5611943.8077600673</v>
      </c>
      <c r="H10" s="81"/>
      <c r="I10" s="95">
        <f t="shared" ref="I10:L21" si="0">(O10)/2.5</f>
        <v>1833191.7403334894</v>
      </c>
      <c r="J10" s="95">
        <f t="shared" si="0"/>
        <v>1879974.515206222</v>
      </c>
      <c r="K10" s="95">
        <f t="shared" si="0"/>
        <v>1926880.9213687752</v>
      </c>
      <c r="L10" s="95">
        <f t="shared" si="0"/>
        <v>1973917.1403856396</v>
      </c>
      <c r="M10" s="96">
        <f t="shared" ref="M10:M21" si="1">SUM(I10:L10)</f>
        <v>7613964.3172941264</v>
      </c>
      <c r="N10" s="75"/>
      <c r="O10" s="97">
        <v>4582979.3508337233</v>
      </c>
      <c r="P10" s="97">
        <v>4699936.2880155547</v>
      </c>
      <c r="Q10" s="97">
        <v>4817202.3034219379</v>
      </c>
      <c r="R10" s="97">
        <v>4934792.8509640992</v>
      </c>
      <c r="S10" s="98">
        <f t="shared" ref="S10:S43" si="2">SUM(O10:R10)</f>
        <v>19034910.793235313</v>
      </c>
    </row>
    <row r="11" spans="1:25">
      <c r="A11" s="91"/>
      <c r="B11" s="92" t="s">
        <v>95</v>
      </c>
      <c r="C11" s="93" t="s">
        <v>96</v>
      </c>
      <c r="D11" s="94">
        <v>4450684.2443581643</v>
      </c>
      <c r="E11" s="94">
        <v>5604043.1028059134</v>
      </c>
      <c r="F11" s="94">
        <v>6558939.2546445811</v>
      </c>
      <c r="G11" s="94">
        <v>16613666.60180866</v>
      </c>
      <c r="H11" s="81"/>
      <c r="I11" s="95">
        <f t="shared" si="0"/>
        <v>3680000</v>
      </c>
      <c r="J11" s="95">
        <f t="shared" si="0"/>
        <v>3680000</v>
      </c>
      <c r="K11" s="95">
        <f t="shared" si="0"/>
        <v>3720000</v>
      </c>
      <c r="L11" s="95">
        <f t="shared" si="0"/>
        <v>3720000</v>
      </c>
      <c r="M11" s="96">
        <f t="shared" si="1"/>
        <v>14800000</v>
      </c>
      <c r="N11" s="75"/>
      <c r="O11" s="97">
        <v>9200000</v>
      </c>
      <c r="P11" s="97">
        <v>9200000</v>
      </c>
      <c r="Q11" s="97">
        <v>9300000</v>
      </c>
      <c r="R11" s="97">
        <v>9300000</v>
      </c>
      <c r="S11" s="98">
        <f t="shared" si="2"/>
        <v>37000000</v>
      </c>
    </row>
    <row r="12" spans="1:25">
      <c r="A12" s="91"/>
      <c r="B12" s="92" t="s">
        <v>97</v>
      </c>
      <c r="C12" s="93" t="s">
        <v>98</v>
      </c>
      <c r="D12" s="94">
        <v>513836.69010991731</v>
      </c>
      <c r="E12" s="94">
        <v>653024.63854172791</v>
      </c>
      <c r="F12" s="94">
        <v>748215.54545273236</v>
      </c>
      <c r="G12" s="94">
        <v>1915076.8741043776</v>
      </c>
      <c r="H12" s="81"/>
      <c r="I12" s="95">
        <f t="shared" si="0"/>
        <v>415356.50186666672</v>
      </c>
      <c r="J12" s="95">
        <f t="shared" si="0"/>
        <v>439892.15205333347</v>
      </c>
      <c r="K12" s="95">
        <f t="shared" si="0"/>
        <v>466881.36725866684</v>
      </c>
      <c r="L12" s="95">
        <f t="shared" si="0"/>
        <v>496569.50398453342</v>
      </c>
      <c r="M12" s="96">
        <f t="shared" si="1"/>
        <v>1818699.5251632005</v>
      </c>
      <c r="N12" s="75"/>
      <c r="O12" s="99">
        <v>1038391.2546666667</v>
      </c>
      <c r="P12" s="99">
        <v>1099730.3801333336</v>
      </c>
      <c r="Q12" s="99">
        <v>1167203.4181466671</v>
      </c>
      <c r="R12" s="99">
        <v>1241423.7599613336</v>
      </c>
      <c r="S12" s="98">
        <f t="shared" si="2"/>
        <v>4546748.8129080012</v>
      </c>
    </row>
    <row r="13" spans="1:25">
      <c r="A13" s="91"/>
      <c r="B13" s="92" t="s">
        <v>99</v>
      </c>
      <c r="C13" s="93" t="s">
        <v>100</v>
      </c>
      <c r="D13" s="94">
        <v>256485.68080898334</v>
      </c>
      <c r="E13" s="94">
        <v>278127.33575855131</v>
      </c>
      <c r="F13" s="94">
        <v>304849.9112551522</v>
      </c>
      <c r="G13" s="94">
        <v>839462.92782268685</v>
      </c>
      <c r="H13" s="81"/>
      <c r="I13" s="95">
        <f t="shared" si="0"/>
        <v>335334.90238066745</v>
      </c>
      <c r="J13" s="95">
        <f t="shared" si="0"/>
        <v>368868.39261873421</v>
      </c>
      <c r="K13" s="95">
        <f t="shared" si="0"/>
        <v>405755.23188060767</v>
      </c>
      <c r="L13" s="95">
        <f t="shared" si="0"/>
        <v>446330.75506866846</v>
      </c>
      <c r="M13" s="96">
        <f t="shared" si="1"/>
        <v>1556289.2819486777</v>
      </c>
      <c r="N13" s="75"/>
      <c r="O13" s="97">
        <v>838337.2559516686</v>
      </c>
      <c r="P13" s="97">
        <v>922170.98154683551</v>
      </c>
      <c r="Q13" s="97">
        <v>1014388.0797015191</v>
      </c>
      <c r="R13" s="97">
        <v>1115826.8876716711</v>
      </c>
      <c r="S13" s="98">
        <f t="shared" si="2"/>
        <v>3890723.2048716946</v>
      </c>
    </row>
    <row r="14" spans="1:25">
      <c r="A14" s="91"/>
      <c r="B14" s="92" t="s">
        <v>101</v>
      </c>
      <c r="C14" s="93" t="s">
        <v>102</v>
      </c>
      <c r="D14" s="94">
        <v>85269.318627244065</v>
      </c>
      <c r="E14" s="94">
        <v>98319.959482669205</v>
      </c>
      <c r="F14" s="94">
        <v>89863.953753369758</v>
      </c>
      <c r="G14" s="94">
        <v>273453.23186328303</v>
      </c>
      <c r="H14" s="81"/>
      <c r="I14" s="95">
        <f t="shared" si="0"/>
        <v>89863.953753369802</v>
      </c>
      <c r="J14" s="95">
        <f t="shared" si="0"/>
        <v>89863.953753369802</v>
      </c>
      <c r="K14" s="95">
        <f t="shared" si="0"/>
        <v>89863.953753369802</v>
      </c>
      <c r="L14" s="95">
        <f t="shared" si="0"/>
        <v>89863.953753369802</v>
      </c>
      <c r="M14" s="96">
        <f t="shared" si="1"/>
        <v>359455.81501347921</v>
      </c>
      <c r="N14" s="75"/>
      <c r="O14" s="97">
        <v>224659.88438342451</v>
      </c>
      <c r="P14" s="97">
        <v>224659.88438342451</v>
      </c>
      <c r="Q14" s="97">
        <v>224659.88438342451</v>
      </c>
      <c r="R14" s="97">
        <v>224659.88438342451</v>
      </c>
      <c r="S14" s="98">
        <f t="shared" si="2"/>
        <v>898639.53753369802</v>
      </c>
    </row>
    <row r="15" spans="1:25" hidden="1">
      <c r="A15" s="91"/>
      <c r="B15" s="92" t="s">
        <v>103</v>
      </c>
      <c r="C15" s="93" t="s">
        <v>104</v>
      </c>
      <c r="D15" s="94">
        <v>103789.45572567954</v>
      </c>
      <c r="E15" s="94">
        <v>53679.676495980915</v>
      </c>
      <c r="F15" s="94">
        <v>50222.254748087536</v>
      </c>
      <c r="G15" s="94">
        <v>207691.38696974801</v>
      </c>
      <c r="H15" s="81"/>
      <c r="I15" s="95">
        <f t="shared" si="0"/>
        <v>0</v>
      </c>
      <c r="J15" s="95">
        <f t="shared" si="0"/>
        <v>0</v>
      </c>
      <c r="K15" s="95">
        <f t="shared" si="0"/>
        <v>0</v>
      </c>
      <c r="L15" s="95">
        <f t="shared" si="0"/>
        <v>0</v>
      </c>
      <c r="M15" s="96">
        <f t="shared" si="1"/>
        <v>0</v>
      </c>
      <c r="N15" s="75"/>
      <c r="O15" s="97"/>
      <c r="P15" s="97"/>
      <c r="Q15" s="97"/>
      <c r="R15" s="97"/>
      <c r="S15" s="98">
        <f t="shared" si="2"/>
        <v>0</v>
      </c>
    </row>
    <row r="16" spans="1:25">
      <c r="A16" s="91"/>
      <c r="B16" s="92" t="s">
        <v>105</v>
      </c>
      <c r="C16" s="100" t="s">
        <v>106</v>
      </c>
      <c r="D16" s="94"/>
      <c r="E16" s="94"/>
      <c r="F16" s="94"/>
      <c r="G16" s="94"/>
      <c r="H16" s="101"/>
      <c r="I16" s="95">
        <f t="shared" si="0"/>
        <v>145200</v>
      </c>
      <c r="J16" s="95">
        <f t="shared" si="0"/>
        <v>145200</v>
      </c>
      <c r="K16" s="95">
        <f t="shared" si="0"/>
        <v>145200</v>
      </c>
      <c r="L16" s="95">
        <f t="shared" si="0"/>
        <v>145200</v>
      </c>
      <c r="M16" s="96">
        <f>SUM(I16:L16)</f>
        <v>580800</v>
      </c>
      <c r="N16" s="75"/>
      <c r="O16" s="97">
        <v>363000</v>
      </c>
      <c r="P16" s="97">
        <v>363000</v>
      </c>
      <c r="Q16" s="97">
        <v>363000</v>
      </c>
      <c r="R16" s="97">
        <v>363000</v>
      </c>
      <c r="S16" s="98">
        <f>SUM(O16:R16)</f>
        <v>1452000</v>
      </c>
    </row>
    <row r="17" spans="1:25">
      <c r="A17" s="91"/>
      <c r="B17" s="92" t="s">
        <v>107</v>
      </c>
      <c r="C17" s="93" t="s">
        <v>108</v>
      </c>
      <c r="D17" s="94"/>
      <c r="E17" s="94"/>
      <c r="F17" s="94"/>
      <c r="G17" s="94"/>
      <c r="H17" s="81"/>
      <c r="I17" s="95">
        <f t="shared" si="0"/>
        <v>12000</v>
      </c>
      <c r="J17" s="95">
        <f t="shared" si="0"/>
        <v>12000</v>
      </c>
      <c r="K17" s="95">
        <f t="shared" si="0"/>
        <v>12000</v>
      </c>
      <c r="L17" s="95">
        <f t="shared" si="0"/>
        <v>18000</v>
      </c>
      <c r="M17" s="96">
        <f>SUM(I17:L17)</f>
        <v>54000</v>
      </c>
      <c r="N17" s="75"/>
      <c r="O17" s="97">
        <v>30000</v>
      </c>
      <c r="P17" s="97">
        <v>30000</v>
      </c>
      <c r="Q17" s="97">
        <v>30000</v>
      </c>
      <c r="R17" s="97">
        <v>45000</v>
      </c>
      <c r="S17" s="98">
        <f>SUM(O17:R17)</f>
        <v>135000</v>
      </c>
    </row>
    <row r="18" spans="1:25">
      <c r="A18" s="91"/>
      <c r="B18" s="92" t="s">
        <v>109</v>
      </c>
      <c r="C18" s="93" t="s">
        <v>110</v>
      </c>
      <c r="D18" s="94"/>
      <c r="E18" s="94"/>
      <c r="F18" s="94"/>
      <c r="G18" s="94"/>
      <c r="H18" s="81"/>
      <c r="I18" s="95">
        <f t="shared" si="0"/>
        <v>65497.1</v>
      </c>
      <c r="J18" s="95">
        <f t="shared" si="0"/>
        <v>75321.664999999994</v>
      </c>
      <c r="K18" s="95">
        <f t="shared" si="0"/>
        <v>86619.914749999982</v>
      </c>
      <c r="L18" s="95">
        <f t="shared" si="0"/>
        <v>99612.901962499978</v>
      </c>
      <c r="M18" s="96">
        <f>SUM(I18:L18)</f>
        <v>327051.58171249996</v>
      </c>
      <c r="N18" s="75"/>
      <c r="O18" s="97">
        <v>163742.75</v>
      </c>
      <c r="P18" s="97">
        <v>188304.16249999998</v>
      </c>
      <c r="Q18" s="97">
        <v>216549.78687499996</v>
      </c>
      <c r="R18" s="97">
        <v>249032.25490624993</v>
      </c>
      <c r="S18" s="98">
        <f>SUM(O18:R18)</f>
        <v>817628.9542812499</v>
      </c>
    </row>
    <row r="19" spans="1:25" s="67" customFormat="1">
      <c r="A19" s="102"/>
      <c r="B19" s="92" t="s">
        <v>109</v>
      </c>
      <c r="C19" s="93" t="s">
        <v>111</v>
      </c>
      <c r="D19" s="94"/>
      <c r="E19" s="94"/>
      <c r="F19" s="94"/>
      <c r="G19" s="94"/>
      <c r="H19" s="81"/>
      <c r="I19" s="95">
        <f t="shared" si="0"/>
        <v>12000</v>
      </c>
      <c r="J19" s="95">
        <f t="shared" si="0"/>
        <v>12000</v>
      </c>
      <c r="K19" s="95">
        <f t="shared" si="0"/>
        <v>12000</v>
      </c>
      <c r="L19" s="95">
        <f t="shared" si="0"/>
        <v>12000</v>
      </c>
      <c r="M19" s="96">
        <f t="shared" si="1"/>
        <v>48000</v>
      </c>
      <c r="N19" s="75"/>
      <c r="O19" s="97">
        <v>30000</v>
      </c>
      <c r="P19" s="97">
        <v>30000</v>
      </c>
      <c r="Q19" s="97">
        <v>30000</v>
      </c>
      <c r="R19" s="97">
        <v>30000</v>
      </c>
      <c r="S19" s="98">
        <f t="shared" si="2"/>
        <v>120000</v>
      </c>
      <c r="T19" s="63"/>
      <c r="U19" s="63"/>
      <c r="V19" s="64"/>
      <c r="W19" s="64"/>
      <c r="X19" s="64"/>
      <c r="Y19" s="64"/>
    </row>
    <row r="20" spans="1:25" s="67" customFormat="1">
      <c r="A20" s="102"/>
      <c r="B20" s="92" t="s">
        <v>112</v>
      </c>
      <c r="C20" s="93" t="s">
        <v>113</v>
      </c>
      <c r="D20" s="94"/>
      <c r="E20" s="94"/>
      <c r="F20" s="94"/>
      <c r="G20" s="94"/>
      <c r="H20" s="81"/>
      <c r="I20" s="95">
        <f t="shared" si="0"/>
        <v>30000</v>
      </c>
      <c r="J20" s="95">
        <f t="shared" si="0"/>
        <v>30000</v>
      </c>
      <c r="K20" s="95">
        <f t="shared" si="0"/>
        <v>30000</v>
      </c>
      <c r="L20" s="95">
        <f t="shared" si="0"/>
        <v>44000</v>
      </c>
      <c r="M20" s="96">
        <f t="shared" si="1"/>
        <v>134000</v>
      </c>
      <c r="N20" s="75"/>
      <c r="O20" s="95">
        <v>75000</v>
      </c>
      <c r="P20" s="95">
        <v>75000</v>
      </c>
      <c r="Q20" s="95">
        <v>75000</v>
      </c>
      <c r="R20" s="95">
        <v>110000</v>
      </c>
      <c r="S20" s="98">
        <f t="shared" si="2"/>
        <v>335000</v>
      </c>
      <c r="T20" s="63"/>
      <c r="U20" s="63"/>
      <c r="V20" s="64"/>
      <c r="W20" s="64"/>
      <c r="X20" s="64"/>
      <c r="Y20" s="64"/>
    </row>
    <row r="21" spans="1:25" s="67" customFormat="1">
      <c r="A21" s="102"/>
      <c r="B21" s="92" t="s">
        <v>114</v>
      </c>
      <c r="C21" s="93" t="s">
        <v>115</v>
      </c>
      <c r="D21" s="94"/>
      <c r="E21" s="94"/>
      <c r="F21" s="94"/>
      <c r="G21" s="94"/>
      <c r="H21" s="81"/>
      <c r="I21" s="95">
        <f t="shared" si="0"/>
        <v>14761.641445936004</v>
      </c>
      <c r="J21" s="95">
        <f t="shared" si="0"/>
        <v>13540.985277349202</v>
      </c>
      <c r="K21" s="95">
        <f t="shared" si="0"/>
        <v>17795.779388288884</v>
      </c>
      <c r="L21" s="95">
        <f t="shared" si="0"/>
        <v>22449.46044712916</v>
      </c>
      <c r="M21" s="96">
        <f t="shared" si="1"/>
        <v>68547.866558703245</v>
      </c>
      <c r="N21" s="75"/>
      <c r="O21" s="95">
        <v>36904.103614840009</v>
      </c>
      <c r="P21" s="95">
        <v>33852.463193373005</v>
      </c>
      <c r="Q21" s="95">
        <v>44489.448470722207</v>
      </c>
      <c r="R21" s="95">
        <v>56123.651117822898</v>
      </c>
      <c r="S21" s="98">
        <f t="shared" si="2"/>
        <v>171369.66639675811</v>
      </c>
      <c r="T21" s="63"/>
      <c r="U21" s="63"/>
      <c r="V21" s="64"/>
      <c r="W21" s="64"/>
      <c r="X21" s="64"/>
      <c r="Y21" s="64"/>
    </row>
    <row r="22" spans="1:25">
      <c r="A22" s="103"/>
      <c r="B22" s="86" t="s">
        <v>116</v>
      </c>
      <c r="C22" s="104" t="s">
        <v>117</v>
      </c>
      <c r="D22" s="88">
        <v>1582077.0221594856</v>
      </c>
      <c r="E22" s="88">
        <v>1671907.441417479</v>
      </c>
      <c r="F22" s="88">
        <v>1796945.2779024704</v>
      </c>
      <c r="G22" s="88">
        <v>5050929.741479435</v>
      </c>
      <c r="H22" s="81"/>
      <c r="I22" s="105">
        <f>SUM(I23:I29)</f>
        <v>3689453.648</v>
      </c>
      <c r="J22" s="105">
        <f>SUM(J23:J29)</f>
        <v>3962320.7239999999</v>
      </c>
      <c r="K22" s="105">
        <f>SUM(K23:K29)</f>
        <v>4246604.6400000006</v>
      </c>
      <c r="L22" s="105">
        <f>SUM(L23:L29)</f>
        <v>4432361.6320000011</v>
      </c>
      <c r="M22" s="106">
        <f t="shared" ref="M22:M29" si="3">SUM(I22:L22)</f>
        <v>16330740.644000001</v>
      </c>
      <c r="N22" s="75"/>
      <c r="O22" s="105">
        <f>SUM(O23:O29)</f>
        <v>9223634.120000001</v>
      </c>
      <c r="P22" s="105">
        <f>SUM(P23:P29)</f>
        <v>9905801.8099999987</v>
      </c>
      <c r="Q22" s="105">
        <f>SUM(Q23:Q29)</f>
        <v>10616511.600000001</v>
      </c>
      <c r="R22" s="105">
        <f>SUM(R23:R29)</f>
        <v>11080904.08</v>
      </c>
      <c r="S22" s="107">
        <f t="shared" si="2"/>
        <v>40826851.609999999</v>
      </c>
    </row>
    <row r="23" spans="1:25">
      <c r="A23" s="91"/>
      <c r="B23" s="108" t="s">
        <v>118</v>
      </c>
      <c r="C23" s="109" t="s">
        <v>119</v>
      </c>
      <c r="D23" s="110">
        <v>370327.67404998827</v>
      </c>
      <c r="E23" s="110">
        <v>414316.58440617344</v>
      </c>
      <c r="F23" s="110">
        <v>473433.27137727162</v>
      </c>
      <c r="G23" s="110">
        <v>1258077.5298334332</v>
      </c>
      <c r="H23" s="81"/>
      <c r="I23" s="95">
        <f t="shared" ref="I23:L28" si="4">(O23)/2.5</f>
        <v>471581.2</v>
      </c>
      <c r="J23" s="95">
        <f t="shared" si="4"/>
        <v>552565.80000000005</v>
      </c>
      <c r="K23" s="95">
        <f t="shared" si="4"/>
        <v>566164.4</v>
      </c>
      <c r="L23" s="95">
        <f t="shared" si="4"/>
        <v>567313.6</v>
      </c>
      <c r="M23" s="111">
        <f t="shared" si="3"/>
        <v>2157625</v>
      </c>
      <c r="N23" s="75"/>
      <c r="O23" s="97">
        <v>1178953</v>
      </c>
      <c r="P23" s="97">
        <v>1381414.5</v>
      </c>
      <c r="Q23" s="97">
        <v>1415411</v>
      </c>
      <c r="R23" s="97">
        <v>1418284</v>
      </c>
      <c r="S23" s="98">
        <f t="shared" si="2"/>
        <v>5394062.5</v>
      </c>
    </row>
    <row r="24" spans="1:25">
      <c r="A24" s="91"/>
      <c r="B24" s="108" t="s">
        <v>120</v>
      </c>
      <c r="C24" s="109" t="s">
        <v>957</v>
      </c>
      <c r="D24" s="110"/>
      <c r="E24" s="110"/>
      <c r="F24" s="110"/>
      <c r="G24" s="110"/>
      <c r="H24" s="101"/>
      <c r="I24" s="95">
        <f t="shared" si="4"/>
        <v>442080</v>
      </c>
      <c r="J24" s="95">
        <f t="shared" si="4"/>
        <v>553080</v>
      </c>
      <c r="K24" s="95">
        <f t="shared" si="4"/>
        <v>645480</v>
      </c>
      <c r="L24" s="95">
        <f t="shared" si="4"/>
        <v>733800</v>
      </c>
      <c r="M24" s="111">
        <f t="shared" si="3"/>
        <v>2374440</v>
      </c>
      <c r="N24" s="75"/>
      <c r="O24" s="97">
        <v>1105200</v>
      </c>
      <c r="P24" s="97">
        <v>1382700</v>
      </c>
      <c r="Q24" s="97">
        <v>1613700</v>
      </c>
      <c r="R24" s="97">
        <v>1834500</v>
      </c>
      <c r="S24" s="98">
        <f t="shared" si="2"/>
        <v>5936100</v>
      </c>
    </row>
    <row r="25" spans="1:25">
      <c r="A25" s="91"/>
      <c r="B25" s="108" t="s">
        <v>121</v>
      </c>
      <c r="C25" s="109" t="s">
        <v>743</v>
      </c>
      <c r="D25" s="110"/>
      <c r="E25" s="110"/>
      <c r="F25" s="110"/>
      <c r="G25" s="110"/>
      <c r="H25" s="81"/>
      <c r="I25" s="95">
        <f t="shared" si="4"/>
        <v>1080000</v>
      </c>
      <c r="J25" s="95">
        <f t="shared" si="4"/>
        <v>1080000</v>
      </c>
      <c r="K25" s="95">
        <f t="shared" si="4"/>
        <v>1080000</v>
      </c>
      <c r="L25" s="95">
        <f t="shared" si="4"/>
        <v>1080000</v>
      </c>
      <c r="M25" s="111">
        <f t="shared" si="3"/>
        <v>4320000</v>
      </c>
      <c r="N25" s="75"/>
      <c r="O25" s="97">
        <v>2700000</v>
      </c>
      <c r="P25" s="97">
        <v>2700000</v>
      </c>
      <c r="Q25" s="97">
        <v>2700000</v>
      </c>
      <c r="R25" s="97">
        <v>2700000</v>
      </c>
      <c r="S25" s="98">
        <f t="shared" si="2"/>
        <v>10800000</v>
      </c>
    </row>
    <row r="26" spans="1:25">
      <c r="A26" s="91"/>
      <c r="B26" s="108" t="s">
        <v>122</v>
      </c>
      <c r="C26" s="109" t="s">
        <v>123</v>
      </c>
      <c r="D26" s="110">
        <v>467270.73994369729</v>
      </c>
      <c r="E26" s="110">
        <v>490634.27694088226</v>
      </c>
      <c r="F26" s="110">
        <v>510259.64801851747</v>
      </c>
      <c r="G26" s="110">
        <v>1468164.6649030971</v>
      </c>
      <c r="H26" s="81"/>
      <c r="I26" s="95">
        <f t="shared" si="4"/>
        <v>720000</v>
      </c>
      <c r="J26" s="95">
        <f t="shared" si="4"/>
        <v>792000.00000000012</v>
      </c>
      <c r="K26" s="95">
        <f t="shared" si="4"/>
        <v>871200.00000000035</v>
      </c>
      <c r="L26" s="95">
        <f t="shared" si="4"/>
        <v>958320.00000000023</v>
      </c>
      <c r="M26" s="112">
        <f t="shared" si="3"/>
        <v>3341520.0000000009</v>
      </c>
      <c r="N26" s="75"/>
      <c r="O26" s="113">
        <v>1800000</v>
      </c>
      <c r="P26" s="113">
        <v>1980000.0000000002</v>
      </c>
      <c r="Q26" s="113">
        <v>2178000.0000000009</v>
      </c>
      <c r="R26" s="113">
        <v>2395800.0000000005</v>
      </c>
      <c r="S26" s="98">
        <f t="shared" si="2"/>
        <v>8353800.0000000019</v>
      </c>
    </row>
    <row r="27" spans="1:25">
      <c r="A27" s="91"/>
      <c r="B27" s="108" t="s">
        <v>124</v>
      </c>
      <c r="C27" s="109" t="s">
        <v>125</v>
      </c>
      <c r="D27" s="110">
        <v>1753.2002656364789</v>
      </c>
      <c r="E27" s="110">
        <v>1840.8602789183028</v>
      </c>
      <c r="F27" s="110">
        <v>1914.4946900750349</v>
      </c>
      <c r="G27" s="110">
        <v>5508.5552346298164</v>
      </c>
      <c r="H27" s="81"/>
      <c r="I27" s="95">
        <f t="shared" si="4"/>
        <v>17392.448</v>
      </c>
      <c r="J27" s="95">
        <f t="shared" si="4"/>
        <v>23474.923999999999</v>
      </c>
      <c r="K27" s="95">
        <f t="shared" si="4"/>
        <v>26560.240000000002</v>
      </c>
      <c r="L27" s="95">
        <f t="shared" si="4"/>
        <v>35728.031999999999</v>
      </c>
      <c r="M27" s="112">
        <f t="shared" si="3"/>
        <v>103155.644</v>
      </c>
      <c r="N27" s="75"/>
      <c r="O27" s="114">
        <v>43481.120000000003</v>
      </c>
      <c r="P27" s="114">
        <v>58687.31</v>
      </c>
      <c r="Q27" s="114">
        <v>66400.600000000006</v>
      </c>
      <c r="R27" s="114">
        <v>89320.08</v>
      </c>
      <c r="S27" s="98">
        <f t="shared" si="2"/>
        <v>257889.11</v>
      </c>
    </row>
    <row r="28" spans="1:25">
      <c r="A28" s="91"/>
      <c r="B28" s="108" t="s">
        <v>126</v>
      </c>
      <c r="C28" s="109" t="s">
        <v>127</v>
      </c>
      <c r="D28" s="110">
        <v>150416.23629103936</v>
      </c>
      <c r="E28" s="110">
        <v>169859.71830583937</v>
      </c>
      <c r="F28" s="110">
        <v>189053.68404633101</v>
      </c>
      <c r="G28" s="110">
        <v>509329.63864320971</v>
      </c>
      <c r="H28" s="81"/>
      <c r="I28" s="95">
        <f t="shared" si="4"/>
        <v>958400</v>
      </c>
      <c r="J28" s="95">
        <f t="shared" si="4"/>
        <v>961200</v>
      </c>
      <c r="K28" s="95">
        <f t="shared" si="4"/>
        <v>1057200</v>
      </c>
      <c r="L28" s="95">
        <f t="shared" si="4"/>
        <v>1057200</v>
      </c>
      <c r="M28" s="115">
        <f t="shared" si="3"/>
        <v>4034000</v>
      </c>
      <c r="N28" s="75"/>
      <c r="O28" s="116">
        <v>2396000</v>
      </c>
      <c r="P28" s="116">
        <v>2403000</v>
      </c>
      <c r="Q28" s="116">
        <v>2643000</v>
      </c>
      <c r="R28" s="116">
        <v>2643000</v>
      </c>
      <c r="S28" s="98">
        <f t="shared" si="2"/>
        <v>10085000</v>
      </c>
    </row>
    <row r="29" spans="1:25" hidden="1">
      <c r="B29" s="108" t="s">
        <v>128</v>
      </c>
      <c r="C29" s="109" t="s">
        <v>129</v>
      </c>
      <c r="D29" s="110">
        <v>592309.17160912417</v>
      </c>
      <c r="E29" s="110">
        <v>595256.00148566545</v>
      </c>
      <c r="F29" s="110">
        <v>622284.17977027537</v>
      </c>
      <c r="G29" s="110">
        <v>1809849.352865065</v>
      </c>
      <c r="H29" s="81"/>
      <c r="I29" s="95">
        <v>0</v>
      </c>
      <c r="J29" s="95">
        <v>0</v>
      </c>
      <c r="K29" s="95">
        <v>0</v>
      </c>
      <c r="L29" s="95">
        <v>0</v>
      </c>
      <c r="M29" s="111">
        <f t="shared" si="3"/>
        <v>0</v>
      </c>
      <c r="N29" s="75"/>
      <c r="O29" s="97"/>
      <c r="P29" s="97"/>
      <c r="Q29" s="97"/>
      <c r="R29" s="97"/>
      <c r="S29" s="98">
        <f t="shared" si="2"/>
        <v>0</v>
      </c>
    </row>
    <row r="30" spans="1:25">
      <c r="A30" s="85"/>
      <c r="B30" s="78">
        <v>2</v>
      </c>
      <c r="C30" s="79" t="s">
        <v>130</v>
      </c>
      <c r="D30" s="80">
        <f>D31+D37+D40</f>
        <v>10247340.89089858</v>
      </c>
      <c r="E30" s="80">
        <f>E31+E37+E40</f>
        <v>6836361.6411871472</v>
      </c>
      <c r="F30" s="80">
        <f>F31+F37+F40</f>
        <v>7462048.8163647037</v>
      </c>
      <c r="G30" s="80">
        <f>G31+G37+G40</f>
        <v>24545751.34845043</v>
      </c>
      <c r="H30" s="81"/>
      <c r="I30" s="80">
        <f>I31+I37+I40</f>
        <v>13107090.132791525</v>
      </c>
      <c r="J30" s="80">
        <f>J31+J37+J40</f>
        <v>15227722.677177124</v>
      </c>
      <c r="K30" s="80">
        <f>K31+K37+K40</f>
        <v>16373339.915685926</v>
      </c>
      <c r="L30" s="80">
        <f>L31+L37+L40</f>
        <v>17611400.210393127</v>
      </c>
      <c r="M30" s="80">
        <f>M31+M37+M40</f>
        <v>62319552.936047696</v>
      </c>
      <c r="N30" s="75"/>
      <c r="O30" s="80">
        <f>O31+O37+O40</f>
        <v>32667725.331978813</v>
      </c>
      <c r="P30" s="80">
        <f>P31+P37+P40</f>
        <v>37969306.692942813</v>
      </c>
      <c r="Q30" s="80">
        <f>Q31+Q37+Q40</f>
        <v>40933349.78921482</v>
      </c>
      <c r="R30" s="80">
        <f>R31+R37+R40</f>
        <v>44028500.525982812</v>
      </c>
      <c r="S30" s="117">
        <f>S31+S37+S40</f>
        <v>155598882.34011924</v>
      </c>
    </row>
    <row r="31" spans="1:25">
      <c r="A31" s="103"/>
      <c r="B31" s="86" t="s">
        <v>131</v>
      </c>
      <c r="C31" s="104" t="s">
        <v>132</v>
      </c>
      <c r="D31" s="88">
        <v>10025486.114797164</v>
      </c>
      <c r="E31" s="88">
        <v>6608850.8638919732</v>
      </c>
      <c r="F31" s="88">
        <v>7221017.1587742791</v>
      </c>
      <c r="G31" s="88">
        <v>23855354.137463417</v>
      </c>
      <c r="H31" s="81"/>
      <c r="I31" s="105">
        <f>SUM(I32:I36)</f>
        <v>5188601.3389999997</v>
      </c>
      <c r="J31" s="105">
        <f>SUM(J32:J36)</f>
        <v>7267429.8833855987</v>
      </c>
      <c r="K31" s="105">
        <f>SUM(K32:K36)</f>
        <v>8428211.1218944006</v>
      </c>
      <c r="L31" s="105">
        <f>SUM(L32:L36)</f>
        <v>9657508.8166016005</v>
      </c>
      <c r="M31" s="106">
        <f>SUM(I31:L31)</f>
        <v>30541751.160881598</v>
      </c>
      <c r="N31" s="75"/>
      <c r="O31" s="105">
        <f>SUM(O32:O36)</f>
        <v>12971503.3475</v>
      </c>
      <c r="P31" s="105">
        <f>SUM(P32:P36)</f>
        <v>18168574.708463997</v>
      </c>
      <c r="Q31" s="105">
        <f>SUM(Q32:Q36)</f>
        <v>21070527.804736</v>
      </c>
      <c r="R31" s="105">
        <f>SUM(R32:R36)</f>
        <v>24143772.041503999</v>
      </c>
      <c r="S31" s="107">
        <f>SUM(O31:R31)</f>
        <v>76354377.902203992</v>
      </c>
    </row>
    <row r="32" spans="1:25">
      <c r="A32" s="103"/>
      <c r="B32" s="92" t="s">
        <v>133</v>
      </c>
      <c r="C32" s="93" t="s">
        <v>33</v>
      </c>
      <c r="D32" s="94">
        <v>3204905.9479717729</v>
      </c>
      <c r="E32" s="94">
        <v>3710230.0855342429</v>
      </c>
      <c r="F32" s="94">
        <v>4278714.7486154065</v>
      </c>
      <c r="G32" s="94">
        <v>11193850.782121422</v>
      </c>
      <c r="H32" s="118"/>
      <c r="I32" s="119">
        <v>4970361.3389999997</v>
      </c>
      <c r="J32" s="95">
        <f t="shared" ref="I32:L35" si="5">(P32)/2.5</f>
        <v>7049189.8833855987</v>
      </c>
      <c r="K32" s="95">
        <f t="shared" si="5"/>
        <v>8209971.1218943996</v>
      </c>
      <c r="L32" s="95">
        <f t="shared" si="5"/>
        <v>9439268.8166016005</v>
      </c>
      <c r="M32" s="111">
        <f>SUM(I32:L32)</f>
        <v>29668791.160881598</v>
      </c>
      <c r="N32" s="75"/>
      <c r="O32" s="97">
        <f>I32*2.5</f>
        <v>12425903.3475</v>
      </c>
      <c r="P32" s="97">
        <f>18550499.69312*0.95</f>
        <v>17622974.708463997</v>
      </c>
      <c r="Q32" s="97">
        <f>21605187.16288*0.95</f>
        <v>20524927.804736</v>
      </c>
      <c r="R32" s="97">
        <f>24840181.09632*0.95</f>
        <v>23598172.041503999</v>
      </c>
      <c r="S32" s="98">
        <f>SUM(O32:R32)</f>
        <v>74171977.902203992</v>
      </c>
    </row>
    <row r="33" spans="1:25">
      <c r="A33" s="103"/>
      <c r="B33" s="92"/>
      <c r="C33" s="93"/>
      <c r="D33" s="94"/>
      <c r="E33" s="94"/>
      <c r="F33" s="94"/>
      <c r="G33" s="94"/>
      <c r="H33" s="120"/>
      <c r="I33" s="95"/>
      <c r="J33" s="95"/>
      <c r="K33" s="95"/>
      <c r="L33" s="95"/>
      <c r="M33" s="111"/>
      <c r="N33" s="75"/>
      <c r="O33" s="97"/>
      <c r="P33" s="97"/>
      <c r="Q33" s="97"/>
      <c r="R33" s="97"/>
      <c r="S33" s="98"/>
    </row>
    <row r="34" spans="1:25">
      <c r="A34" s="103"/>
      <c r="B34" s="92" t="s">
        <v>134</v>
      </c>
      <c r="C34" s="93" t="s">
        <v>76</v>
      </c>
      <c r="D34" s="94">
        <v>1876546.3337913237</v>
      </c>
      <c r="E34" s="94">
        <v>2183496.2945650918</v>
      </c>
      <c r="F34" s="94">
        <v>2503248.2677888675</v>
      </c>
      <c r="G34" s="94">
        <v>6563290.8961452832</v>
      </c>
      <c r="H34" s="120"/>
      <c r="I34" s="95">
        <f t="shared" si="5"/>
        <v>66392</v>
      </c>
      <c r="J34" s="95">
        <f t="shared" si="5"/>
        <v>66392</v>
      </c>
      <c r="K34" s="95">
        <f t="shared" si="5"/>
        <v>66392</v>
      </c>
      <c r="L34" s="95">
        <f t="shared" si="5"/>
        <v>66392</v>
      </c>
      <c r="M34" s="111">
        <f>SUM(I34:L34)</f>
        <v>265568</v>
      </c>
      <c r="N34" s="75"/>
      <c r="O34" s="97">
        <v>165980</v>
      </c>
      <c r="P34" s="97">
        <v>165980</v>
      </c>
      <c r="Q34" s="97">
        <v>165980</v>
      </c>
      <c r="R34" s="97">
        <v>165980</v>
      </c>
      <c r="S34" s="98">
        <f>SUM(O34:R34)</f>
        <v>663920</v>
      </c>
      <c r="V34" s="59"/>
      <c r="W34" s="59"/>
      <c r="X34" s="59"/>
      <c r="Y34" s="59"/>
    </row>
    <row r="35" spans="1:25">
      <c r="A35" s="103"/>
      <c r="B35" s="92" t="s">
        <v>135</v>
      </c>
      <c r="C35" s="93" t="s">
        <v>136</v>
      </c>
      <c r="D35" s="94">
        <v>402064.23293956573</v>
      </c>
      <c r="E35" s="94">
        <v>422167.44458654401</v>
      </c>
      <c r="F35" s="94">
        <v>439054.14237000572</v>
      </c>
      <c r="G35" s="94">
        <v>1263285.8198961155</v>
      </c>
      <c r="H35" s="81"/>
      <c r="I35" s="95">
        <f t="shared" si="5"/>
        <v>151848</v>
      </c>
      <c r="J35" s="95">
        <f t="shared" si="5"/>
        <v>151848</v>
      </c>
      <c r="K35" s="95">
        <f t="shared" si="5"/>
        <v>151848</v>
      </c>
      <c r="L35" s="95">
        <f t="shared" si="5"/>
        <v>151848</v>
      </c>
      <c r="M35" s="111">
        <f>SUM(I35:L35)</f>
        <v>607392</v>
      </c>
      <c r="N35" s="75"/>
      <c r="O35" s="97">
        <v>379620</v>
      </c>
      <c r="P35" s="97">
        <v>379620</v>
      </c>
      <c r="Q35" s="97">
        <v>379620</v>
      </c>
      <c r="R35" s="97">
        <v>379620</v>
      </c>
      <c r="S35" s="98">
        <f>SUM(O35:R35)</f>
        <v>1518480</v>
      </c>
      <c r="V35" s="59"/>
      <c r="W35" s="59"/>
      <c r="X35" s="59"/>
      <c r="Y35" s="59"/>
    </row>
    <row r="36" spans="1:25" s="67" customFormat="1" ht="30" hidden="1">
      <c r="A36" s="121"/>
      <c r="B36" s="122" t="s">
        <v>137</v>
      </c>
      <c r="C36" s="123" t="s">
        <v>138</v>
      </c>
      <c r="D36" s="124">
        <v>4541969.6000945047</v>
      </c>
      <c r="E36" s="124">
        <v>292957.03920609556</v>
      </c>
      <c r="F36" s="124">
        <v>0</v>
      </c>
      <c r="G36" s="124">
        <v>4834926.6393006006</v>
      </c>
      <c r="H36" s="81"/>
      <c r="I36" s="95"/>
      <c r="J36" s="95"/>
      <c r="K36" s="95"/>
      <c r="L36" s="95"/>
      <c r="M36" s="111"/>
      <c r="N36" s="125"/>
      <c r="O36" s="126"/>
      <c r="P36" s="99"/>
      <c r="Q36" s="99"/>
      <c r="R36" s="99"/>
      <c r="S36" s="127"/>
      <c r="T36" s="63"/>
      <c r="U36" s="63"/>
    </row>
    <row r="37" spans="1:25">
      <c r="A37" s="103"/>
      <c r="B37" s="86" t="s">
        <v>139</v>
      </c>
      <c r="C37" s="104" t="s">
        <v>140</v>
      </c>
      <c r="D37" s="88">
        <v>0</v>
      </c>
      <c r="E37" s="88">
        <v>0</v>
      </c>
      <c r="F37" s="88">
        <v>0</v>
      </c>
      <c r="G37" s="88">
        <v>0</v>
      </c>
      <c r="H37" s="81"/>
      <c r="I37" s="105">
        <f>I38+I39</f>
        <v>7706000</v>
      </c>
      <c r="J37" s="105">
        <f>J38+J39</f>
        <v>7706000</v>
      </c>
      <c r="K37" s="105">
        <f>K38+K39</f>
        <v>7706000</v>
      </c>
      <c r="L37" s="105">
        <f>L38+L39</f>
        <v>7706000</v>
      </c>
      <c r="M37" s="106">
        <f t="shared" ref="M37:M43" si="6">SUM(I37:L37)</f>
        <v>30824000</v>
      </c>
      <c r="N37" s="75"/>
      <c r="O37" s="105">
        <f>O38+O39</f>
        <v>19165000</v>
      </c>
      <c r="P37" s="105">
        <f>P38+P39</f>
        <v>19165000</v>
      </c>
      <c r="Q37" s="105">
        <f>Q38+Q39</f>
        <v>19265000</v>
      </c>
      <c r="R37" s="105">
        <f>R38+R39</f>
        <v>19265000</v>
      </c>
      <c r="S37" s="107">
        <f t="shared" si="2"/>
        <v>76860000</v>
      </c>
      <c r="V37" s="59"/>
      <c r="W37" s="59"/>
      <c r="X37" s="59"/>
      <c r="Y37" s="59"/>
    </row>
    <row r="38" spans="1:25">
      <c r="A38" s="103"/>
      <c r="B38" s="128" t="s">
        <v>141</v>
      </c>
      <c r="C38" s="129" t="s">
        <v>142</v>
      </c>
      <c r="D38" s="130">
        <v>0</v>
      </c>
      <c r="E38" s="130">
        <v>0</v>
      </c>
      <c r="F38" s="130">
        <v>0</v>
      </c>
      <c r="G38" s="130">
        <v>0</v>
      </c>
      <c r="H38" s="81"/>
      <c r="I38" s="131"/>
      <c r="J38" s="131"/>
      <c r="K38" s="131"/>
      <c r="L38" s="131"/>
      <c r="M38" s="132">
        <f t="shared" si="6"/>
        <v>0</v>
      </c>
      <c r="N38" s="75"/>
      <c r="O38" s="131"/>
      <c r="P38" s="131"/>
      <c r="Q38" s="131"/>
      <c r="R38" s="131"/>
      <c r="S38" s="133">
        <f t="shared" si="2"/>
        <v>0</v>
      </c>
      <c r="V38" s="59"/>
      <c r="W38" s="59"/>
      <c r="X38" s="59"/>
      <c r="Y38" s="59"/>
    </row>
    <row r="39" spans="1:25">
      <c r="A39" s="103"/>
      <c r="B39" s="128" t="s">
        <v>143</v>
      </c>
      <c r="C39" s="129" t="s">
        <v>144</v>
      </c>
      <c r="D39" s="130">
        <v>0</v>
      </c>
      <c r="E39" s="130">
        <v>0</v>
      </c>
      <c r="F39" s="130">
        <v>0</v>
      </c>
      <c r="G39" s="130">
        <v>0</v>
      </c>
      <c r="H39" s="81"/>
      <c r="I39" s="134">
        <f>(2000000+17170000+95000)/2.5</f>
        <v>7706000</v>
      </c>
      <c r="J39" s="134">
        <f>(2000000+17170000+95000)/2.5</f>
        <v>7706000</v>
      </c>
      <c r="K39" s="134">
        <f>(2000000+17170000+95000)/2.5</f>
        <v>7706000</v>
      </c>
      <c r="L39" s="134">
        <f>(2000000+17170000+95000)/2.5</f>
        <v>7706000</v>
      </c>
      <c r="M39" s="132">
        <f t="shared" si="6"/>
        <v>30824000</v>
      </c>
      <c r="N39" s="75"/>
      <c r="O39" s="131">
        <f>1900000+17170000+95000</f>
        <v>19165000</v>
      </c>
      <c r="P39" s="131">
        <f>1900000+17170000+95000</f>
        <v>19165000</v>
      </c>
      <c r="Q39" s="131">
        <f>2000000+17170000+95000</f>
        <v>19265000</v>
      </c>
      <c r="R39" s="131">
        <f>2000000+17170000+95000</f>
        <v>19265000</v>
      </c>
      <c r="S39" s="133">
        <f t="shared" si="2"/>
        <v>76860000</v>
      </c>
      <c r="V39" s="59"/>
      <c r="W39" s="59"/>
      <c r="X39" s="59"/>
      <c r="Y39" s="59"/>
    </row>
    <row r="40" spans="1:25">
      <c r="A40" s="103"/>
      <c r="B40" s="86" t="s">
        <v>145</v>
      </c>
      <c r="C40" s="104" t="s">
        <v>146</v>
      </c>
      <c r="D40" s="88">
        <v>221854.77610141612</v>
      </c>
      <c r="E40" s="88">
        <v>227510.77729517382</v>
      </c>
      <c r="F40" s="88">
        <v>241031.65759042482</v>
      </c>
      <c r="G40" s="88">
        <v>690397.2109870147</v>
      </c>
      <c r="H40" s="81"/>
      <c r="I40" s="88">
        <f>SUM(I41:I43)</f>
        <v>212488.79379152576</v>
      </c>
      <c r="J40" s="88">
        <f>SUM(J41:J43)</f>
        <v>254292.79379152576</v>
      </c>
      <c r="K40" s="88">
        <f>SUM(K41:K43)</f>
        <v>239128.79379152576</v>
      </c>
      <c r="L40" s="88">
        <f>SUM(L41:L43)</f>
        <v>247891.39379152577</v>
      </c>
      <c r="M40" s="106">
        <f t="shared" si="6"/>
        <v>953801.77516610303</v>
      </c>
      <c r="N40" s="75"/>
      <c r="O40" s="105">
        <f>SUM(O41:O43)</f>
        <v>531221.98447881441</v>
      </c>
      <c r="P40" s="105">
        <f>SUM(P41:P43)</f>
        <v>635731.98447881441</v>
      </c>
      <c r="Q40" s="105">
        <f>SUM(Q41:Q43)</f>
        <v>597821.98447881441</v>
      </c>
      <c r="R40" s="105">
        <f>SUM(R41:R43)</f>
        <v>619728.48447881441</v>
      </c>
      <c r="S40" s="107">
        <f t="shared" si="2"/>
        <v>2384504.4379152576</v>
      </c>
      <c r="V40" s="59"/>
      <c r="W40" s="59"/>
      <c r="X40" s="59"/>
      <c r="Y40" s="59"/>
    </row>
    <row r="41" spans="1:25">
      <c r="A41" s="103"/>
      <c r="B41" s="135" t="s">
        <v>147</v>
      </c>
      <c r="C41" s="93" t="s">
        <v>148</v>
      </c>
      <c r="D41" s="94">
        <v>149766.90559351619</v>
      </c>
      <c r="E41" s="94">
        <v>149958.57671064019</v>
      </c>
      <c r="F41" s="94">
        <v>158684.82672088261</v>
      </c>
      <c r="G41" s="94">
        <v>458410.30902503902</v>
      </c>
      <c r="H41" s="81"/>
      <c r="I41" s="95">
        <f t="shared" ref="I41:L43" si="7">(O41)/2.5</f>
        <v>148612</v>
      </c>
      <c r="J41" s="95">
        <f t="shared" si="7"/>
        <v>190416</v>
      </c>
      <c r="K41" s="95">
        <f t="shared" si="7"/>
        <v>175252</v>
      </c>
      <c r="L41" s="95">
        <f t="shared" si="7"/>
        <v>184014.6</v>
      </c>
      <c r="M41" s="111">
        <f t="shared" si="6"/>
        <v>698294.6</v>
      </c>
      <c r="N41" s="75"/>
      <c r="O41" s="119">
        <v>371530</v>
      </c>
      <c r="P41" s="119">
        <v>476040</v>
      </c>
      <c r="Q41" s="119">
        <v>438130</v>
      </c>
      <c r="R41" s="119">
        <v>460036.5</v>
      </c>
      <c r="S41" s="98">
        <f>SUM(O41:R41)</f>
        <v>1745736.5</v>
      </c>
      <c r="V41" s="59"/>
      <c r="W41" s="59"/>
      <c r="X41" s="59"/>
      <c r="Y41" s="59"/>
    </row>
    <row r="42" spans="1:25">
      <c r="A42" s="103"/>
      <c r="B42" s="135" t="s">
        <v>149</v>
      </c>
      <c r="C42" s="93" t="s">
        <v>150</v>
      </c>
      <c r="D42" s="94">
        <v>69873.660327853868</v>
      </c>
      <c r="E42" s="94">
        <v>73367.343344246547</v>
      </c>
      <c r="F42" s="94">
        <v>76302.037078016438</v>
      </c>
      <c r="G42" s="94">
        <v>219543.04075011687</v>
      </c>
      <c r="H42" s="81"/>
      <c r="I42" s="95">
        <f t="shared" si="7"/>
        <v>57832</v>
      </c>
      <c r="J42" s="95">
        <f t="shared" si="7"/>
        <v>57832</v>
      </c>
      <c r="K42" s="95">
        <f t="shared" si="7"/>
        <v>57832</v>
      </c>
      <c r="L42" s="95">
        <f t="shared" si="7"/>
        <v>57832</v>
      </c>
      <c r="M42" s="111">
        <f t="shared" si="6"/>
        <v>231328</v>
      </c>
      <c r="N42" s="75"/>
      <c r="O42" s="119">
        <v>144580</v>
      </c>
      <c r="P42" s="119">
        <v>144580</v>
      </c>
      <c r="Q42" s="119">
        <v>144580</v>
      </c>
      <c r="R42" s="119">
        <v>144580</v>
      </c>
      <c r="S42" s="98">
        <f>SUM(O42:R42)</f>
        <v>578320</v>
      </c>
      <c r="V42" s="59"/>
      <c r="W42" s="59"/>
      <c r="X42" s="59"/>
      <c r="Y42" s="59"/>
    </row>
    <row r="43" spans="1:25">
      <c r="A43" s="103"/>
      <c r="B43" s="135" t="s">
        <v>151</v>
      </c>
      <c r="C43" s="93" t="s">
        <v>152</v>
      </c>
      <c r="D43" s="94">
        <v>2214.2101800460709</v>
      </c>
      <c r="E43" s="94">
        <v>4184.8572402870741</v>
      </c>
      <c r="F43" s="94">
        <v>6044.7937915257744</v>
      </c>
      <c r="G43" s="94">
        <v>12443.861211858919</v>
      </c>
      <c r="H43" s="81"/>
      <c r="I43" s="95">
        <f t="shared" si="7"/>
        <v>6044.7937915257744</v>
      </c>
      <c r="J43" s="95">
        <f t="shared" si="7"/>
        <v>6044.7937915257744</v>
      </c>
      <c r="K43" s="95">
        <f t="shared" si="7"/>
        <v>6044.7937915257744</v>
      </c>
      <c r="L43" s="95">
        <f t="shared" si="7"/>
        <v>6044.7937915257744</v>
      </c>
      <c r="M43" s="136">
        <f t="shared" si="6"/>
        <v>24179.175166103098</v>
      </c>
      <c r="N43" s="75"/>
      <c r="O43" s="137">
        <v>15111.984478814436</v>
      </c>
      <c r="P43" s="137">
        <v>15111.984478814436</v>
      </c>
      <c r="Q43" s="137">
        <v>15111.984478814436</v>
      </c>
      <c r="R43" s="137">
        <v>15111.984478814436</v>
      </c>
      <c r="S43" s="98">
        <f t="shared" si="2"/>
        <v>60447.937915257746</v>
      </c>
      <c r="V43" s="59"/>
      <c r="W43" s="59"/>
      <c r="X43" s="59"/>
      <c r="Y43" s="59"/>
    </row>
    <row r="44" spans="1:25">
      <c r="A44" s="85"/>
      <c r="B44" s="78">
        <v>3</v>
      </c>
      <c r="C44" s="79" t="s">
        <v>153</v>
      </c>
      <c r="D44" s="138">
        <v>703942.31045645103</v>
      </c>
      <c r="E44" s="138">
        <v>739041.48135349411</v>
      </c>
      <c r="F44" s="138">
        <v>597379.46223530895</v>
      </c>
      <c r="G44" s="138">
        <v>2040363.2540452541</v>
      </c>
      <c r="H44" s="81"/>
      <c r="I44" s="80">
        <f>I45+I50+I59</f>
        <v>487233</v>
      </c>
      <c r="J44" s="80">
        <f>J45+J50+J59</f>
        <v>574575</v>
      </c>
      <c r="K44" s="80">
        <f>K45+K50+K59</f>
        <v>383438</v>
      </c>
      <c r="L44" s="80">
        <f>L45+L50+L59</f>
        <v>568969</v>
      </c>
      <c r="M44" s="80">
        <f>M45+M50+M59</f>
        <v>2014215</v>
      </c>
      <c r="N44" s="75"/>
      <c r="O44" s="80">
        <f>O45+O50+O59</f>
        <v>1218082.5</v>
      </c>
      <c r="P44" s="80">
        <f>P45+P50+P59</f>
        <v>1436437.5</v>
      </c>
      <c r="Q44" s="80">
        <f>Q45+Q50+Q59</f>
        <v>958595</v>
      </c>
      <c r="R44" s="80">
        <f>R45+R50+R59</f>
        <v>1422422.5</v>
      </c>
      <c r="S44" s="117">
        <f>S45+S50+S59</f>
        <v>5035537.5</v>
      </c>
      <c r="V44" s="59"/>
      <c r="W44" s="59"/>
      <c r="X44" s="59"/>
      <c r="Y44" s="59"/>
    </row>
    <row r="45" spans="1:25" s="139" customFormat="1" ht="30">
      <c r="B45" s="140">
        <v>3.1</v>
      </c>
      <c r="C45" s="104" t="s">
        <v>154</v>
      </c>
      <c r="D45" s="104">
        <v>37662</v>
      </c>
      <c r="E45" s="104">
        <v>43106</v>
      </c>
      <c r="F45" s="104">
        <v>28231</v>
      </c>
      <c r="G45" s="104">
        <v>108999</v>
      </c>
      <c r="H45" s="81"/>
      <c r="I45" s="141">
        <f>SUM(I46:I49)</f>
        <v>88600</v>
      </c>
      <c r="J45" s="141">
        <f>SUM(J46:J49)</f>
        <v>73600</v>
      </c>
      <c r="K45" s="141">
        <f>SUM(K46:K49)</f>
        <v>73600</v>
      </c>
      <c r="L45" s="141">
        <f>SUM(L46:L49)</f>
        <v>73600</v>
      </c>
      <c r="M45" s="141">
        <f t="shared" ref="M45:M76" si="8">SUM(I45:L45)</f>
        <v>309400</v>
      </c>
      <c r="N45" s="75"/>
      <c r="O45" s="141">
        <f>SUM(O46:O49)</f>
        <v>221500</v>
      </c>
      <c r="P45" s="141">
        <f>SUM(P46:P49)</f>
        <v>184000</v>
      </c>
      <c r="Q45" s="141">
        <f>SUM(Q46:Q49)</f>
        <v>184000</v>
      </c>
      <c r="R45" s="141">
        <f>SUM(R46:R49)</f>
        <v>184000</v>
      </c>
      <c r="S45" s="142">
        <f>SUM(O45:R45)</f>
        <v>773500</v>
      </c>
      <c r="T45" s="63"/>
      <c r="U45" s="63"/>
    </row>
    <row r="46" spans="1:25" s="139" customFormat="1">
      <c r="B46" s="143" t="s">
        <v>155</v>
      </c>
      <c r="C46" s="93" t="s">
        <v>156</v>
      </c>
      <c r="D46" s="144">
        <v>25399</v>
      </c>
      <c r="E46" s="144">
        <v>26669</v>
      </c>
      <c r="F46" s="144">
        <v>27735</v>
      </c>
      <c r="G46" s="144">
        <v>79803</v>
      </c>
      <c r="H46" s="81"/>
      <c r="I46" s="145">
        <f t="shared" ref="I46:L49" si="9">(O46)/2.5</f>
        <v>25000</v>
      </c>
      <c r="J46" s="145">
        <f t="shared" si="9"/>
        <v>25000</v>
      </c>
      <c r="K46" s="145">
        <f t="shared" si="9"/>
        <v>25000</v>
      </c>
      <c r="L46" s="145">
        <f t="shared" si="9"/>
        <v>25000</v>
      </c>
      <c r="M46" s="141">
        <f t="shared" si="8"/>
        <v>100000</v>
      </c>
      <c r="N46" s="75"/>
      <c r="O46" s="145">
        <v>62500</v>
      </c>
      <c r="P46" s="145">
        <v>62500</v>
      </c>
      <c r="Q46" s="145">
        <v>62500</v>
      </c>
      <c r="R46" s="145">
        <v>62500</v>
      </c>
      <c r="S46" s="98">
        <f t="shared" ref="S46:S76" si="10">SUM(O46:R46)</f>
        <v>250000</v>
      </c>
      <c r="T46" s="63"/>
      <c r="U46" s="63"/>
    </row>
    <row r="47" spans="1:25" s="139" customFormat="1" ht="30" hidden="1">
      <c r="B47" s="143" t="s">
        <v>157</v>
      </c>
      <c r="C47" s="93" t="s">
        <v>158</v>
      </c>
      <c r="D47" s="144">
        <v>12263</v>
      </c>
      <c r="E47" s="144">
        <v>16437</v>
      </c>
      <c r="F47" s="146">
        <v>496</v>
      </c>
      <c r="G47" s="144">
        <v>29196</v>
      </c>
      <c r="H47" s="81"/>
      <c r="I47" s="145">
        <f t="shared" si="9"/>
        <v>0</v>
      </c>
      <c r="J47" s="145">
        <f t="shared" si="9"/>
        <v>0</v>
      </c>
      <c r="K47" s="145">
        <f t="shared" si="9"/>
        <v>0</v>
      </c>
      <c r="L47" s="145">
        <f t="shared" si="9"/>
        <v>0</v>
      </c>
      <c r="M47" s="141">
        <f t="shared" si="8"/>
        <v>0</v>
      </c>
      <c r="N47" s="75"/>
      <c r="O47" s="145">
        <v>0</v>
      </c>
      <c r="P47" s="145">
        <v>0</v>
      </c>
      <c r="Q47" s="145">
        <v>0</v>
      </c>
      <c r="R47" s="145">
        <v>0</v>
      </c>
      <c r="S47" s="98">
        <f t="shared" si="10"/>
        <v>0</v>
      </c>
      <c r="T47" s="63"/>
      <c r="U47" s="63"/>
    </row>
    <row r="48" spans="1:25" s="102" customFormat="1">
      <c r="B48" s="143" t="s">
        <v>159</v>
      </c>
      <c r="C48" s="93" t="s">
        <v>160</v>
      </c>
      <c r="D48" s="147"/>
      <c r="E48" s="147"/>
      <c r="F48" s="148"/>
      <c r="G48" s="147"/>
      <c r="H48" s="81"/>
      <c r="I48" s="145">
        <f t="shared" si="9"/>
        <v>36200</v>
      </c>
      <c r="J48" s="145">
        <f t="shared" si="9"/>
        <v>36200</v>
      </c>
      <c r="K48" s="145">
        <f t="shared" si="9"/>
        <v>36200</v>
      </c>
      <c r="L48" s="145">
        <f t="shared" si="9"/>
        <v>36200</v>
      </c>
      <c r="M48" s="141">
        <f t="shared" si="8"/>
        <v>144800</v>
      </c>
      <c r="N48" s="75"/>
      <c r="O48" s="145">
        <v>90500</v>
      </c>
      <c r="P48" s="145">
        <v>90500</v>
      </c>
      <c r="Q48" s="145">
        <v>90500</v>
      </c>
      <c r="R48" s="145">
        <v>90500</v>
      </c>
      <c r="S48" s="98">
        <f t="shared" si="10"/>
        <v>362000</v>
      </c>
      <c r="T48" s="63"/>
      <c r="U48" s="63"/>
    </row>
    <row r="49" spans="2:21" s="102" customFormat="1">
      <c r="B49" s="143" t="s">
        <v>159</v>
      </c>
      <c r="C49" s="93" t="s">
        <v>161</v>
      </c>
      <c r="D49" s="147"/>
      <c r="E49" s="147"/>
      <c r="F49" s="148"/>
      <c r="G49" s="147"/>
      <c r="H49" s="81"/>
      <c r="I49" s="145">
        <f t="shared" si="9"/>
        <v>27400</v>
      </c>
      <c r="J49" s="145">
        <f t="shared" si="9"/>
        <v>12400</v>
      </c>
      <c r="K49" s="145">
        <f t="shared" si="9"/>
        <v>12400</v>
      </c>
      <c r="L49" s="145">
        <f t="shared" si="9"/>
        <v>12400</v>
      </c>
      <c r="M49" s="141">
        <f t="shared" si="8"/>
        <v>64600</v>
      </c>
      <c r="N49" s="75"/>
      <c r="O49" s="145">
        <v>68500</v>
      </c>
      <c r="P49" s="145">
        <v>31000</v>
      </c>
      <c r="Q49" s="145">
        <v>31000</v>
      </c>
      <c r="R49" s="145">
        <v>31000</v>
      </c>
      <c r="S49" s="98">
        <f t="shared" si="10"/>
        <v>161500</v>
      </c>
      <c r="T49" s="63"/>
      <c r="U49" s="63"/>
    </row>
    <row r="50" spans="2:21" s="139" customFormat="1">
      <c r="B50" s="140">
        <v>3.2</v>
      </c>
      <c r="C50" s="104" t="s">
        <v>162</v>
      </c>
      <c r="D50" s="104">
        <v>268796</v>
      </c>
      <c r="E50" s="104">
        <v>290820</v>
      </c>
      <c r="F50" s="104">
        <v>299973</v>
      </c>
      <c r="G50" s="104">
        <v>859589</v>
      </c>
      <c r="H50" s="81"/>
      <c r="I50" s="141">
        <f>SUM(I51:I58)</f>
        <v>64084</v>
      </c>
      <c r="J50" s="141">
        <f>SUM(J51:J58)</f>
        <v>69538</v>
      </c>
      <c r="K50" s="141">
        <f>SUM(K51:K58)</f>
        <v>69920</v>
      </c>
      <c r="L50" s="141">
        <f>SUM(L51:L58)</f>
        <v>64920</v>
      </c>
      <c r="M50" s="141">
        <f t="shared" si="8"/>
        <v>268462</v>
      </c>
      <c r="N50" s="75"/>
      <c r="O50" s="141">
        <f>SUM(O51:O58)</f>
        <v>160210</v>
      </c>
      <c r="P50" s="141">
        <f>SUM(P51:P58)</f>
        <v>173845</v>
      </c>
      <c r="Q50" s="141">
        <f>SUM(Q51:Q58)</f>
        <v>174800</v>
      </c>
      <c r="R50" s="141">
        <f>SUM(R51:R58)</f>
        <v>162300</v>
      </c>
      <c r="S50" s="98">
        <f t="shared" si="10"/>
        <v>671155</v>
      </c>
      <c r="T50" s="63"/>
      <c r="U50" s="63"/>
    </row>
    <row r="51" spans="2:21" s="102" customFormat="1">
      <c r="B51" s="143" t="s">
        <v>163</v>
      </c>
      <c r="C51" s="93" t="s">
        <v>164</v>
      </c>
      <c r="D51" s="149">
        <v>9084</v>
      </c>
      <c r="E51" s="149">
        <v>9538</v>
      </c>
      <c r="F51" s="149">
        <v>9920</v>
      </c>
      <c r="G51" s="149">
        <v>28542</v>
      </c>
      <c r="H51" s="81"/>
      <c r="I51" s="145">
        <f t="shared" ref="I51:L58" si="11">(O51)/2.5</f>
        <v>9084</v>
      </c>
      <c r="J51" s="145">
        <f t="shared" si="11"/>
        <v>9538</v>
      </c>
      <c r="K51" s="145">
        <f t="shared" si="11"/>
        <v>9920</v>
      </c>
      <c r="L51" s="145">
        <f t="shared" si="11"/>
        <v>9920</v>
      </c>
      <c r="M51" s="141">
        <f t="shared" si="8"/>
        <v>38462</v>
      </c>
      <c r="N51" s="75"/>
      <c r="O51" s="145">
        <v>22710</v>
      </c>
      <c r="P51" s="145">
        <v>23845</v>
      </c>
      <c r="Q51" s="145">
        <v>24800</v>
      </c>
      <c r="R51" s="145">
        <v>24800</v>
      </c>
      <c r="S51" s="98">
        <f t="shared" si="10"/>
        <v>96155</v>
      </c>
      <c r="T51" s="63"/>
      <c r="U51" s="63"/>
    </row>
    <row r="52" spans="2:21" s="139" customFormat="1" ht="30" hidden="1">
      <c r="B52" s="143" t="s">
        <v>165</v>
      </c>
      <c r="C52" s="93" t="s">
        <v>166</v>
      </c>
      <c r="D52" s="144">
        <v>4542</v>
      </c>
      <c r="E52" s="144">
        <v>4769</v>
      </c>
      <c r="F52" s="144">
        <v>4960</v>
      </c>
      <c r="G52" s="144">
        <v>14271</v>
      </c>
      <c r="H52" s="81"/>
      <c r="I52" s="145">
        <f t="shared" si="11"/>
        <v>0</v>
      </c>
      <c r="J52" s="145">
        <f t="shared" si="11"/>
        <v>0</v>
      </c>
      <c r="K52" s="145">
        <f t="shared" si="11"/>
        <v>0</v>
      </c>
      <c r="L52" s="145">
        <f t="shared" si="11"/>
        <v>0</v>
      </c>
      <c r="M52" s="141">
        <f t="shared" si="8"/>
        <v>0</v>
      </c>
      <c r="N52" s="75"/>
      <c r="O52" s="145">
        <v>0</v>
      </c>
      <c r="P52" s="145">
        <v>0</v>
      </c>
      <c r="Q52" s="145">
        <v>0</v>
      </c>
      <c r="R52" s="145">
        <v>0</v>
      </c>
      <c r="S52" s="98">
        <f t="shared" si="10"/>
        <v>0</v>
      </c>
      <c r="T52" s="63"/>
      <c r="U52" s="63"/>
    </row>
    <row r="53" spans="2:21" s="139" customFormat="1" ht="30" hidden="1">
      <c r="B53" s="143" t="s">
        <v>167</v>
      </c>
      <c r="C53" s="93" t="s">
        <v>168</v>
      </c>
      <c r="D53" s="146">
        <v>454</v>
      </c>
      <c r="E53" s="146">
        <v>477</v>
      </c>
      <c r="F53" s="146">
        <v>496</v>
      </c>
      <c r="G53" s="144">
        <v>1427</v>
      </c>
      <c r="H53" s="81"/>
      <c r="I53" s="145">
        <f t="shared" si="11"/>
        <v>0</v>
      </c>
      <c r="J53" s="145">
        <f t="shared" si="11"/>
        <v>0</v>
      </c>
      <c r="K53" s="145">
        <f t="shared" si="11"/>
        <v>0</v>
      </c>
      <c r="L53" s="145">
        <f t="shared" si="11"/>
        <v>0</v>
      </c>
      <c r="M53" s="141">
        <f t="shared" si="8"/>
        <v>0</v>
      </c>
      <c r="N53" s="75"/>
      <c r="O53" s="145">
        <v>0</v>
      </c>
      <c r="P53" s="145">
        <v>0</v>
      </c>
      <c r="Q53" s="145">
        <v>0</v>
      </c>
      <c r="R53" s="145">
        <v>0</v>
      </c>
      <c r="S53" s="98">
        <f t="shared" si="10"/>
        <v>0</v>
      </c>
      <c r="T53" s="63"/>
      <c r="U53" s="63"/>
    </row>
    <row r="54" spans="2:21" s="139" customFormat="1" ht="30" hidden="1">
      <c r="B54" s="143" t="s">
        <v>169</v>
      </c>
      <c r="C54" s="93" t="s">
        <v>170</v>
      </c>
      <c r="D54" s="144">
        <v>27638</v>
      </c>
      <c r="E54" s="144">
        <v>45712</v>
      </c>
      <c r="F54" s="144">
        <v>47540</v>
      </c>
      <c r="G54" s="144">
        <v>120889</v>
      </c>
      <c r="H54" s="81"/>
      <c r="I54" s="145">
        <f t="shared" si="11"/>
        <v>0</v>
      </c>
      <c r="J54" s="145">
        <f t="shared" si="11"/>
        <v>0</v>
      </c>
      <c r="K54" s="145">
        <f t="shared" si="11"/>
        <v>0</v>
      </c>
      <c r="L54" s="145">
        <f t="shared" si="11"/>
        <v>0</v>
      </c>
      <c r="M54" s="141">
        <f t="shared" si="8"/>
        <v>0</v>
      </c>
      <c r="N54" s="75"/>
      <c r="O54" s="145">
        <v>0</v>
      </c>
      <c r="P54" s="145">
        <v>0</v>
      </c>
      <c r="Q54" s="145">
        <v>0</v>
      </c>
      <c r="R54" s="145">
        <v>0</v>
      </c>
      <c r="S54" s="98">
        <f t="shared" si="10"/>
        <v>0</v>
      </c>
      <c r="T54" s="63"/>
      <c r="U54" s="63"/>
    </row>
    <row r="55" spans="2:21" s="139" customFormat="1">
      <c r="B55" s="143" t="s">
        <v>171</v>
      </c>
      <c r="C55" s="93" t="s">
        <v>172</v>
      </c>
      <c r="D55" s="144">
        <v>58144</v>
      </c>
      <c r="E55" s="144">
        <v>64628</v>
      </c>
      <c r="F55" s="144">
        <v>67214</v>
      </c>
      <c r="G55" s="144">
        <v>189986</v>
      </c>
      <c r="H55" s="81"/>
      <c r="I55" s="145">
        <f t="shared" si="11"/>
        <v>55000</v>
      </c>
      <c r="J55" s="145">
        <f t="shared" si="11"/>
        <v>55000</v>
      </c>
      <c r="K55" s="145">
        <f t="shared" si="11"/>
        <v>55000</v>
      </c>
      <c r="L55" s="145">
        <f t="shared" si="11"/>
        <v>55000</v>
      </c>
      <c r="M55" s="141">
        <f t="shared" si="8"/>
        <v>220000</v>
      </c>
      <c r="N55" s="75"/>
      <c r="O55" s="145">
        <v>137500</v>
      </c>
      <c r="P55" s="145">
        <v>137500</v>
      </c>
      <c r="Q55" s="145">
        <v>137500</v>
      </c>
      <c r="R55" s="145">
        <v>137500</v>
      </c>
      <c r="S55" s="98">
        <f t="shared" si="10"/>
        <v>550000</v>
      </c>
      <c r="T55" s="63"/>
      <c r="U55" s="63"/>
    </row>
    <row r="56" spans="2:21" s="139" customFormat="1" hidden="1">
      <c r="B56" s="143" t="s">
        <v>173</v>
      </c>
      <c r="C56" s="93" t="s">
        <v>174</v>
      </c>
      <c r="D56" s="144">
        <v>68961</v>
      </c>
      <c r="E56" s="144">
        <v>72409</v>
      </c>
      <c r="F56" s="144">
        <v>75305</v>
      </c>
      <c r="G56" s="144">
        <v>216675</v>
      </c>
      <c r="H56" s="81"/>
      <c r="I56" s="145">
        <f t="shared" si="11"/>
        <v>0</v>
      </c>
      <c r="J56" s="145">
        <f t="shared" si="11"/>
        <v>0</v>
      </c>
      <c r="K56" s="145">
        <f t="shared" si="11"/>
        <v>0</v>
      </c>
      <c r="L56" s="145">
        <f t="shared" si="11"/>
        <v>0</v>
      </c>
      <c r="M56" s="141">
        <f t="shared" si="8"/>
        <v>0</v>
      </c>
      <c r="N56" s="75"/>
      <c r="O56" s="145">
        <v>0</v>
      </c>
      <c r="P56" s="145">
        <v>0</v>
      </c>
      <c r="Q56" s="145">
        <v>0</v>
      </c>
      <c r="R56" s="145">
        <v>0</v>
      </c>
      <c r="S56" s="98">
        <f t="shared" si="10"/>
        <v>0</v>
      </c>
      <c r="T56" s="63"/>
      <c r="U56" s="63"/>
    </row>
    <row r="57" spans="2:21" s="139" customFormat="1" ht="30" hidden="1">
      <c r="B57" s="143" t="s">
        <v>175</v>
      </c>
      <c r="C57" s="93" t="s">
        <v>176</v>
      </c>
      <c r="D57" s="144">
        <v>95431</v>
      </c>
      <c r="E57" s="144">
        <v>90902</v>
      </c>
      <c r="F57" s="144">
        <v>94539</v>
      </c>
      <c r="G57" s="144">
        <v>280872</v>
      </c>
      <c r="H57" s="81"/>
      <c r="I57" s="145">
        <f t="shared" si="11"/>
        <v>0</v>
      </c>
      <c r="J57" s="145">
        <f t="shared" si="11"/>
        <v>0</v>
      </c>
      <c r="K57" s="145">
        <f t="shared" si="11"/>
        <v>0</v>
      </c>
      <c r="L57" s="145">
        <f t="shared" si="11"/>
        <v>0</v>
      </c>
      <c r="M57" s="141">
        <f t="shared" si="8"/>
        <v>0</v>
      </c>
      <c r="N57" s="75"/>
      <c r="O57" s="145">
        <v>0</v>
      </c>
      <c r="P57" s="145">
        <v>0</v>
      </c>
      <c r="Q57" s="145">
        <v>0</v>
      </c>
      <c r="R57" s="145">
        <v>0</v>
      </c>
      <c r="S57" s="98">
        <f t="shared" si="10"/>
        <v>0</v>
      </c>
      <c r="T57" s="63"/>
      <c r="U57" s="63"/>
    </row>
    <row r="58" spans="2:21" s="139" customFormat="1">
      <c r="B58" s="143" t="s">
        <v>177</v>
      </c>
      <c r="C58" s="93" t="s">
        <v>178</v>
      </c>
      <c r="D58" s="144">
        <v>4542</v>
      </c>
      <c r="E58" s="144">
        <v>2385</v>
      </c>
      <c r="F58" s="146">
        <v>0</v>
      </c>
      <c r="G58" s="144">
        <v>6927</v>
      </c>
      <c r="H58" s="81"/>
      <c r="I58" s="145">
        <f t="shared" si="11"/>
        <v>0</v>
      </c>
      <c r="J58" s="145">
        <f t="shared" si="11"/>
        <v>5000</v>
      </c>
      <c r="K58" s="145">
        <f t="shared" si="11"/>
        <v>5000</v>
      </c>
      <c r="L58" s="145">
        <f t="shared" si="11"/>
        <v>0</v>
      </c>
      <c r="M58" s="141">
        <f t="shared" si="8"/>
        <v>10000</v>
      </c>
      <c r="N58" s="75"/>
      <c r="O58" s="145">
        <v>0</v>
      </c>
      <c r="P58" s="145">
        <v>12500</v>
      </c>
      <c r="Q58" s="145">
        <v>12500</v>
      </c>
      <c r="R58" s="145">
        <v>0</v>
      </c>
      <c r="S58" s="98">
        <f t="shared" si="10"/>
        <v>25000</v>
      </c>
      <c r="T58" s="63"/>
      <c r="U58" s="63"/>
    </row>
    <row r="59" spans="2:21" s="139" customFormat="1">
      <c r="B59" s="140">
        <v>3.3</v>
      </c>
      <c r="C59" s="104" t="s">
        <v>179</v>
      </c>
      <c r="D59" s="104">
        <v>435146</v>
      </c>
      <c r="E59" s="104">
        <v>448221</v>
      </c>
      <c r="F59" s="104">
        <v>297406</v>
      </c>
      <c r="G59" s="104">
        <v>1180774</v>
      </c>
      <c r="H59" s="81"/>
      <c r="I59" s="141">
        <f>SUM(I60:I76)</f>
        <v>334549</v>
      </c>
      <c r="J59" s="141">
        <f>SUM(J60:J76)</f>
        <v>431437</v>
      </c>
      <c r="K59" s="141">
        <f>SUM(K60:K76)</f>
        <v>239918</v>
      </c>
      <c r="L59" s="141">
        <f>SUM(L60:L76)</f>
        <v>430449</v>
      </c>
      <c r="M59" s="141">
        <f t="shared" si="8"/>
        <v>1436353</v>
      </c>
      <c r="N59" s="75"/>
      <c r="O59" s="141">
        <f>SUM(O60:O76)</f>
        <v>836372.5</v>
      </c>
      <c r="P59" s="141">
        <f>SUM(P60:P76)</f>
        <v>1078592.5</v>
      </c>
      <c r="Q59" s="141">
        <f>SUM(Q60:Q76)</f>
        <v>599795</v>
      </c>
      <c r="R59" s="141">
        <f>SUM(R60:R76)</f>
        <v>1076122.5</v>
      </c>
      <c r="S59" s="142">
        <f t="shared" si="10"/>
        <v>3590882.5</v>
      </c>
      <c r="T59" s="63"/>
      <c r="U59" s="63"/>
    </row>
    <row r="60" spans="2:21" s="139" customFormat="1" ht="45">
      <c r="B60" s="143" t="s">
        <v>180</v>
      </c>
      <c r="C60" s="93" t="s">
        <v>181</v>
      </c>
      <c r="D60" s="144"/>
      <c r="E60" s="144"/>
      <c r="F60" s="144"/>
      <c r="G60" s="144"/>
      <c r="H60" s="81"/>
      <c r="I60" s="145">
        <f t="shared" ref="I60:L76" si="12">(O60)/2.5</f>
        <v>10400</v>
      </c>
      <c r="J60" s="145">
        <f t="shared" si="12"/>
        <v>0</v>
      </c>
      <c r="K60" s="145">
        <f t="shared" si="12"/>
        <v>0</v>
      </c>
      <c r="L60" s="145">
        <f t="shared" si="12"/>
        <v>0</v>
      </c>
      <c r="M60" s="141">
        <f t="shared" si="8"/>
        <v>10400</v>
      </c>
      <c r="N60" s="75"/>
      <c r="O60" s="145">
        <v>26000</v>
      </c>
      <c r="P60" s="145">
        <v>0</v>
      </c>
      <c r="Q60" s="145">
        <v>0</v>
      </c>
      <c r="R60" s="145">
        <v>0</v>
      </c>
      <c r="S60" s="98">
        <f t="shared" si="10"/>
        <v>26000</v>
      </c>
      <c r="T60" s="63"/>
      <c r="U60" s="63"/>
    </row>
    <row r="61" spans="2:21" s="102" customFormat="1">
      <c r="B61" s="143" t="s">
        <v>180</v>
      </c>
      <c r="C61" s="93" t="s">
        <v>182</v>
      </c>
      <c r="D61" s="147"/>
      <c r="E61" s="147"/>
      <c r="F61" s="147"/>
      <c r="G61" s="147"/>
      <c r="H61" s="81"/>
      <c r="I61" s="145">
        <f t="shared" si="12"/>
        <v>5000</v>
      </c>
      <c r="J61" s="145">
        <f t="shared" si="12"/>
        <v>5000</v>
      </c>
      <c r="K61" s="145">
        <f t="shared" si="12"/>
        <v>5000</v>
      </c>
      <c r="L61" s="145">
        <f t="shared" si="12"/>
        <v>5000</v>
      </c>
      <c r="M61" s="141">
        <f t="shared" si="8"/>
        <v>20000</v>
      </c>
      <c r="N61" s="75"/>
      <c r="O61" s="145">
        <v>12500</v>
      </c>
      <c r="P61" s="145">
        <v>12500</v>
      </c>
      <c r="Q61" s="145">
        <v>12500</v>
      </c>
      <c r="R61" s="145">
        <v>12500</v>
      </c>
      <c r="S61" s="98">
        <f t="shared" si="10"/>
        <v>50000</v>
      </c>
      <c r="T61" s="63"/>
      <c r="U61" s="63"/>
    </row>
    <row r="62" spans="2:21" s="102" customFormat="1">
      <c r="B62" s="143" t="s">
        <v>180</v>
      </c>
      <c r="C62" s="93" t="s">
        <v>183</v>
      </c>
      <c r="D62" s="147"/>
      <c r="E62" s="147"/>
      <c r="F62" s="147"/>
      <c r="G62" s="147"/>
      <c r="H62" s="81"/>
      <c r="I62" s="145">
        <f t="shared" si="12"/>
        <v>0</v>
      </c>
      <c r="J62" s="145">
        <f t="shared" si="12"/>
        <v>0</v>
      </c>
      <c r="K62" s="145">
        <f t="shared" si="12"/>
        <v>0</v>
      </c>
      <c r="L62" s="145">
        <f t="shared" si="12"/>
        <v>53400</v>
      </c>
      <c r="M62" s="141">
        <f t="shared" si="8"/>
        <v>53400</v>
      </c>
      <c r="N62" s="75"/>
      <c r="O62" s="145">
        <v>0</v>
      </c>
      <c r="P62" s="145">
        <v>0</v>
      </c>
      <c r="Q62" s="145">
        <v>0</v>
      </c>
      <c r="R62" s="145">
        <v>133500</v>
      </c>
      <c r="S62" s="98">
        <f t="shared" si="10"/>
        <v>133500</v>
      </c>
      <c r="T62" s="63"/>
      <c r="U62" s="63"/>
    </row>
    <row r="63" spans="2:21" s="102" customFormat="1">
      <c r="B63" s="143" t="s">
        <v>180</v>
      </c>
      <c r="C63" s="93" t="s">
        <v>184</v>
      </c>
      <c r="D63" s="147"/>
      <c r="E63" s="147"/>
      <c r="F63" s="147"/>
      <c r="G63" s="147"/>
      <c r="H63" s="81"/>
      <c r="I63" s="145">
        <f t="shared" si="12"/>
        <v>8400</v>
      </c>
      <c r="J63" s="145">
        <f t="shared" si="12"/>
        <v>8400</v>
      </c>
      <c r="K63" s="145">
        <f t="shared" si="12"/>
        <v>0</v>
      </c>
      <c r="L63" s="145">
        <f t="shared" si="12"/>
        <v>0</v>
      </c>
      <c r="M63" s="141">
        <f t="shared" si="8"/>
        <v>16800</v>
      </c>
      <c r="N63" s="75"/>
      <c r="O63" s="145">
        <v>21000</v>
      </c>
      <c r="P63" s="145">
        <v>21000</v>
      </c>
      <c r="Q63" s="145">
        <v>0</v>
      </c>
      <c r="R63" s="145">
        <v>0</v>
      </c>
      <c r="S63" s="98">
        <f t="shared" si="10"/>
        <v>42000</v>
      </c>
      <c r="T63" s="63"/>
      <c r="U63" s="63"/>
    </row>
    <row r="64" spans="2:21" s="102" customFormat="1" ht="30">
      <c r="B64" s="143" t="s">
        <v>180</v>
      </c>
      <c r="C64" s="93" t="s">
        <v>185</v>
      </c>
      <c r="D64" s="147"/>
      <c r="E64" s="147"/>
      <c r="F64" s="147"/>
      <c r="G64" s="147"/>
      <c r="H64" s="81"/>
      <c r="I64" s="145">
        <f t="shared" si="12"/>
        <v>4200</v>
      </c>
      <c r="J64" s="145">
        <f t="shared" si="12"/>
        <v>0</v>
      </c>
      <c r="K64" s="145">
        <f t="shared" si="12"/>
        <v>0</v>
      </c>
      <c r="L64" s="145">
        <f t="shared" si="12"/>
        <v>0</v>
      </c>
      <c r="M64" s="141">
        <f t="shared" si="8"/>
        <v>4200</v>
      </c>
      <c r="N64" s="75"/>
      <c r="O64" s="145">
        <v>10500</v>
      </c>
      <c r="P64" s="145">
        <v>0</v>
      </c>
      <c r="Q64" s="145">
        <v>0</v>
      </c>
      <c r="R64" s="145">
        <v>0</v>
      </c>
      <c r="S64" s="98">
        <f t="shared" si="10"/>
        <v>10500</v>
      </c>
      <c r="T64" s="63"/>
      <c r="U64" s="63"/>
    </row>
    <row r="65" spans="1:25" s="102" customFormat="1">
      <c r="B65" s="143" t="s">
        <v>180</v>
      </c>
      <c r="C65" s="93" t="s">
        <v>186</v>
      </c>
      <c r="D65" s="147"/>
      <c r="E65" s="147"/>
      <c r="F65" s="147"/>
      <c r="G65" s="147"/>
      <c r="H65" s="81"/>
      <c r="I65" s="145">
        <f t="shared" si="12"/>
        <v>2100</v>
      </c>
      <c r="J65" s="145">
        <f t="shared" si="12"/>
        <v>2100</v>
      </c>
      <c r="K65" s="145">
        <f t="shared" si="12"/>
        <v>2100</v>
      </c>
      <c r="L65" s="145">
        <f t="shared" si="12"/>
        <v>2100</v>
      </c>
      <c r="M65" s="141">
        <f t="shared" si="8"/>
        <v>8400</v>
      </c>
      <c r="N65" s="75"/>
      <c r="O65" s="145">
        <v>5250</v>
      </c>
      <c r="P65" s="145">
        <v>5250</v>
      </c>
      <c r="Q65" s="145">
        <v>5250</v>
      </c>
      <c r="R65" s="145">
        <v>5250</v>
      </c>
      <c r="S65" s="98">
        <f t="shared" si="10"/>
        <v>21000</v>
      </c>
      <c r="T65" s="63"/>
      <c r="U65" s="63"/>
    </row>
    <row r="66" spans="1:25" s="102" customFormat="1">
      <c r="B66" s="143" t="s">
        <v>180</v>
      </c>
      <c r="C66" s="93" t="s">
        <v>187</v>
      </c>
      <c r="D66" s="147"/>
      <c r="E66" s="147"/>
      <c r="F66" s="147"/>
      <c r="G66" s="147"/>
      <c r="H66" s="81"/>
      <c r="I66" s="145">
        <f t="shared" si="12"/>
        <v>18500</v>
      </c>
      <c r="J66" s="145">
        <f t="shared" si="12"/>
        <v>22000</v>
      </c>
      <c r="K66" s="145">
        <f t="shared" si="12"/>
        <v>8008</v>
      </c>
      <c r="L66" s="145">
        <f t="shared" si="12"/>
        <v>8000</v>
      </c>
      <c r="M66" s="141">
        <f t="shared" si="8"/>
        <v>56508</v>
      </c>
      <c r="N66" s="75"/>
      <c r="O66" s="145">
        <v>46250</v>
      </c>
      <c r="P66" s="145">
        <v>55000</v>
      </c>
      <c r="Q66" s="145">
        <v>20020</v>
      </c>
      <c r="R66" s="145">
        <v>20000</v>
      </c>
      <c r="S66" s="98">
        <f t="shared" si="10"/>
        <v>141270</v>
      </c>
      <c r="T66" s="63"/>
      <c r="U66" s="63"/>
    </row>
    <row r="67" spans="1:25" s="139" customFormat="1" ht="30" hidden="1">
      <c r="B67" s="143" t="s">
        <v>188</v>
      </c>
      <c r="C67" s="93" t="s">
        <v>189</v>
      </c>
      <c r="D67" s="144">
        <v>89259</v>
      </c>
      <c r="E67" s="144">
        <v>103641</v>
      </c>
      <c r="F67" s="144">
        <v>56998</v>
      </c>
      <c r="G67" s="144">
        <v>249899</v>
      </c>
      <c r="H67" s="81"/>
      <c r="I67" s="145">
        <f t="shared" si="12"/>
        <v>0</v>
      </c>
      <c r="J67" s="145">
        <f t="shared" si="12"/>
        <v>0</v>
      </c>
      <c r="K67" s="145">
        <f t="shared" si="12"/>
        <v>0</v>
      </c>
      <c r="L67" s="145">
        <f t="shared" si="12"/>
        <v>0</v>
      </c>
      <c r="M67" s="141">
        <f t="shared" si="8"/>
        <v>0</v>
      </c>
      <c r="N67" s="75"/>
      <c r="O67" s="145">
        <v>0</v>
      </c>
      <c r="P67" s="145">
        <v>0</v>
      </c>
      <c r="Q67" s="145">
        <v>0</v>
      </c>
      <c r="R67" s="145">
        <v>0</v>
      </c>
      <c r="S67" s="98">
        <f t="shared" si="10"/>
        <v>0</v>
      </c>
      <c r="T67" s="63"/>
      <c r="U67" s="63"/>
    </row>
    <row r="68" spans="1:25" s="139" customFormat="1" ht="30">
      <c r="B68" s="143" t="s">
        <v>190</v>
      </c>
      <c r="C68" s="93" t="s">
        <v>191</v>
      </c>
      <c r="D68" s="144">
        <v>265949</v>
      </c>
      <c r="E68" s="144">
        <v>293937</v>
      </c>
      <c r="F68" s="144">
        <v>190810</v>
      </c>
      <c r="G68" s="144">
        <v>750696</v>
      </c>
      <c r="H68" s="81"/>
      <c r="I68" s="145">
        <f t="shared" si="12"/>
        <v>265949</v>
      </c>
      <c r="J68" s="145">
        <f t="shared" si="12"/>
        <v>293937</v>
      </c>
      <c r="K68" s="145">
        <f t="shared" si="12"/>
        <v>190810</v>
      </c>
      <c r="L68" s="145">
        <f t="shared" si="12"/>
        <v>265949</v>
      </c>
      <c r="M68" s="141">
        <f t="shared" si="8"/>
        <v>1016645</v>
      </c>
      <c r="N68" s="75"/>
      <c r="O68" s="97">
        <v>664872.5</v>
      </c>
      <c r="P68" s="97">
        <v>734842.5</v>
      </c>
      <c r="Q68" s="97">
        <v>477025</v>
      </c>
      <c r="R68" s="97">
        <v>664872.5</v>
      </c>
      <c r="S68" s="98">
        <f t="shared" si="10"/>
        <v>2541612.5</v>
      </c>
      <c r="T68" s="63"/>
      <c r="U68" s="63"/>
    </row>
    <row r="69" spans="1:25" s="139" customFormat="1" hidden="1">
      <c r="B69" s="143" t="s">
        <v>192</v>
      </c>
      <c r="C69" s="93" t="s">
        <v>193</v>
      </c>
      <c r="D69" s="144">
        <v>22710</v>
      </c>
      <c r="E69" s="146">
        <v>0</v>
      </c>
      <c r="F69" s="144">
        <v>24799</v>
      </c>
      <c r="G69" s="144">
        <v>47509</v>
      </c>
      <c r="H69" s="81"/>
      <c r="I69" s="145">
        <f t="shared" si="12"/>
        <v>0</v>
      </c>
      <c r="J69" s="145">
        <f t="shared" si="12"/>
        <v>0</v>
      </c>
      <c r="K69" s="145">
        <f t="shared" si="12"/>
        <v>0</v>
      </c>
      <c r="L69" s="145">
        <f t="shared" si="12"/>
        <v>0</v>
      </c>
      <c r="M69" s="141">
        <f t="shared" si="8"/>
        <v>0</v>
      </c>
      <c r="N69" s="75"/>
      <c r="O69" s="97"/>
      <c r="P69" s="97"/>
      <c r="Q69" s="97"/>
      <c r="R69" s="97"/>
      <c r="S69" s="98">
        <f t="shared" si="10"/>
        <v>0</v>
      </c>
      <c r="T69" s="63"/>
      <c r="U69" s="63"/>
    </row>
    <row r="70" spans="1:25" s="139" customFormat="1" ht="60" hidden="1">
      <c r="B70" s="143" t="s">
        <v>194</v>
      </c>
      <c r="C70" s="93" t="s">
        <v>195</v>
      </c>
      <c r="D70" s="144">
        <v>57229</v>
      </c>
      <c r="E70" s="144">
        <v>14307</v>
      </c>
      <c r="F70" s="144">
        <v>24799</v>
      </c>
      <c r="G70" s="144">
        <v>96335</v>
      </c>
      <c r="H70" s="81"/>
      <c r="I70" s="145">
        <f t="shared" si="12"/>
        <v>0</v>
      </c>
      <c r="J70" s="145">
        <f t="shared" si="12"/>
        <v>0</v>
      </c>
      <c r="K70" s="145">
        <f t="shared" si="12"/>
        <v>0</v>
      </c>
      <c r="L70" s="145">
        <f t="shared" si="12"/>
        <v>0</v>
      </c>
      <c r="M70" s="141">
        <f t="shared" si="8"/>
        <v>0</v>
      </c>
      <c r="N70" s="75"/>
      <c r="O70" s="97"/>
      <c r="P70" s="97"/>
      <c r="Q70" s="97"/>
      <c r="R70" s="97"/>
      <c r="S70" s="98">
        <f t="shared" si="10"/>
        <v>0</v>
      </c>
      <c r="T70" s="63"/>
      <c r="U70" s="63"/>
    </row>
    <row r="71" spans="1:25" s="139" customFormat="1" ht="30" hidden="1">
      <c r="B71" s="143" t="s">
        <v>196</v>
      </c>
      <c r="C71" s="93" t="s">
        <v>197</v>
      </c>
      <c r="D71" s="146">
        <v>0</v>
      </c>
      <c r="E71" s="144">
        <v>36336</v>
      </c>
      <c r="F71" s="146">
        <v>0</v>
      </c>
      <c r="G71" s="144">
        <v>36336</v>
      </c>
      <c r="H71" s="81"/>
      <c r="I71" s="145">
        <f t="shared" si="12"/>
        <v>0</v>
      </c>
      <c r="J71" s="145">
        <f t="shared" si="12"/>
        <v>0</v>
      </c>
      <c r="K71" s="145">
        <f t="shared" si="12"/>
        <v>0</v>
      </c>
      <c r="L71" s="145">
        <f t="shared" si="12"/>
        <v>0</v>
      </c>
      <c r="M71" s="141">
        <f t="shared" si="8"/>
        <v>0</v>
      </c>
      <c r="N71" s="75"/>
      <c r="O71" s="97"/>
      <c r="P71" s="97"/>
      <c r="Q71" s="97"/>
      <c r="R71" s="97"/>
      <c r="S71" s="98">
        <f t="shared" si="10"/>
        <v>0</v>
      </c>
      <c r="T71" s="63"/>
      <c r="U71" s="63"/>
    </row>
    <row r="72" spans="1:25" s="102" customFormat="1">
      <c r="B72" s="143"/>
      <c r="C72" s="93" t="s">
        <v>198</v>
      </c>
      <c r="D72" s="150"/>
      <c r="E72" s="150"/>
      <c r="F72" s="150"/>
      <c r="G72" s="150"/>
      <c r="H72" s="81"/>
      <c r="I72" s="145">
        <f t="shared" si="12"/>
        <v>0</v>
      </c>
      <c r="J72" s="145">
        <f t="shared" si="12"/>
        <v>64000</v>
      </c>
      <c r="K72" s="145">
        <f t="shared" si="12"/>
        <v>0</v>
      </c>
      <c r="L72" s="145">
        <f t="shared" si="12"/>
        <v>64000</v>
      </c>
      <c r="M72" s="141">
        <f t="shared" si="8"/>
        <v>128000</v>
      </c>
      <c r="N72" s="75"/>
      <c r="O72" s="97"/>
      <c r="P72" s="151">
        <v>160000</v>
      </c>
      <c r="Q72" s="97"/>
      <c r="R72" s="151">
        <v>160000</v>
      </c>
      <c r="S72" s="98">
        <f t="shared" si="10"/>
        <v>320000</v>
      </c>
      <c r="T72" s="63"/>
      <c r="U72" s="63"/>
    </row>
    <row r="73" spans="1:25" s="102" customFormat="1">
      <c r="B73" s="143"/>
      <c r="C73" s="93" t="s">
        <v>199</v>
      </c>
      <c r="D73" s="150"/>
      <c r="E73" s="150"/>
      <c r="F73" s="150"/>
      <c r="G73" s="150"/>
      <c r="H73" s="81"/>
      <c r="I73" s="145">
        <f t="shared" si="12"/>
        <v>20000</v>
      </c>
      <c r="J73" s="145">
        <f t="shared" si="12"/>
        <v>20000</v>
      </c>
      <c r="K73" s="145">
        <f t="shared" si="12"/>
        <v>20000</v>
      </c>
      <c r="L73" s="145">
        <f t="shared" si="12"/>
        <v>20000</v>
      </c>
      <c r="M73" s="141">
        <f t="shared" si="8"/>
        <v>80000</v>
      </c>
      <c r="N73" s="75"/>
      <c r="O73" s="151">
        <v>50000</v>
      </c>
      <c r="P73" s="151">
        <v>50000</v>
      </c>
      <c r="Q73" s="151">
        <v>50000</v>
      </c>
      <c r="R73" s="151">
        <v>50000</v>
      </c>
      <c r="S73" s="98">
        <f t="shared" si="10"/>
        <v>200000</v>
      </c>
      <c r="T73" s="63"/>
      <c r="U73" s="63"/>
    </row>
    <row r="74" spans="1:25" s="102" customFormat="1">
      <c r="B74" s="143"/>
      <c r="C74" s="93" t="s">
        <v>200</v>
      </c>
      <c r="D74" s="150"/>
      <c r="E74" s="150"/>
      <c r="F74" s="150"/>
      <c r="G74" s="150"/>
      <c r="H74" s="81"/>
      <c r="I74" s="145">
        <f t="shared" si="12"/>
        <v>0</v>
      </c>
      <c r="J74" s="145">
        <f t="shared" si="12"/>
        <v>10000</v>
      </c>
      <c r="K74" s="145">
        <f t="shared" si="12"/>
        <v>0</v>
      </c>
      <c r="L74" s="145">
        <f t="shared" si="12"/>
        <v>10000</v>
      </c>
      <c r="M74" s="141">
        <f t="shared" si="8"/>
        <v>20000</v>
      </c>
      <c r="N74" s="75"/>
      <c r="O74" s="97"/>
      <c r="P74" s="151">
        <v>25000</v>
      </c>
      <c r="Q74" s="97"/>
      <c r="R74" s="151">
        <v>25000</v>
      </c>
      <c r="S74" s="98">
        <f t="shared" si="10"/>
        <v>50000</v>
      </c>
      <c r="T74" s="63"/>
      <c r="U74" s="63"/>
    </row>
    <row r="75" spans="1:25" s="102" customFormat="1">
      <c r="B75" s="143"/>
      <c r="C75" s="93" t="s">
        <v>201</v>
      </c>
      <c r="D75" s="150"/>
      <c r="E75" s="150"/>
      <c r="F75" s="150"/>
      <c r="G75" s="150"/>
      <c r="H75" s="81"/>
      <c r="I75" s="145">
        <f t="shared" si="12"/>
        <v>0</v>
      </c>
      <c r="J75" s="145">
        <f t="shared" si="12"/>
        <v>0</v>
      </c>
      <c r="K75" s="145">
        <f t="shared" si="12"/>
        <v>10000</v>
      </c>
      <c r="L75" s="145">
        <f t="shared" si="12"/>
        <v>0</v>
      </c>
      <c r="M75" s="141">
        <f t="shared" si="8"/>
        <v>10000</v>
      </c>
      <c r="N75" s="75"/>
      <c r="O75" s="97"/>
      <c r="P75" s="97"/>
      <c r="Q75" s="151">
        <v>25000</v>
      </c>
      <c r="R75" s="97"/>
      <c r="S75" s="98">
        <f t="shared" si="10"/>
        <v>25000</v>
      </c>
      <c r="T75" s="63"/>
      <c r="U75" s="63"/>
    </row>
    <row r="76" spans="1:25" s="139" customFormat="1">
      <c r="B76" s="143"/>
      <c r="C76" s="93" t="s">
        <v>202</v>
      </c>
      <c r="D76" s="152"/>
      <c r="E76" s="152"/>
      <c r="F76" s="152"/>
      <c r="G76" s="152"/>
      <c r="H76" s="81"/>
      <c r="I76" s="145">
        <f t="shared" si="12"/>
        <v>0</v>
      </c>
      <c r="J76" s="145">
        <f t="shared" si="12"/>
        <v>6000</v>
      </c>
      <c r="K76" s="145">
        <f t="shared" si="12"/>
        <v>4000</v>
      </c>
      <c r="L76" s="145">
        <f t="shared" si="12"/>
        <v>2000</v>
      </c>
      <c r="M76" s="141">
        <f t="shared" si="8"/>
        <v>12000</v>
      </c>
      <c r="N76" s="75"/>
      <c r="O76" s="97"/>
      <c r="P76" s="153">
        <v>15000</v>
      </c>
      <c r="Q76" s="97">
        <v>10000</v>
      </c>
      <c r="R76" s="153">
        <v>5000</v>
      </c>
      <c r="S76" s="98">
        <f t="shared" si="10"/>
        <v>30000</v>
      </c>
      <c r="T76" s="63"/>
      <c r="U76" s="63"/>
    </row>
    <row r="77" spans="1:25">
      <c r="A77" s="85"/>
      <c r="B77" s="78">
        <v>4</v>
      </c>
      <c r="C77" s="79" t="s">
        <v>203</v>
      </c>
      <c r="D77" s="138">
        <v>316713.46319964732</v>
      </c>
      <c r="E77" s="138">
        <v>335930.40562842006</v>
      </c>
      <c r="F77" s="138">
        <v>369206.94506676961</v>
      </c>
      <c r="G77" s="138">
        <v>1021850.8138948369</v>
      </c>
      <c r="H77" s="81"/>
      <c r="I77" s="80">
        <f>923017.362666924/2.5</f>
        <v>369206.94506676961</v>
      </c>
      <c r="J77" s="80">
        <f>923017.362666924/2.5</f>
        <v>369206.94506676961</v>
      </c>
      <c r="K77" s="80">
        <f>923017.362666924/2.5</f>
        <v>369206.94506676961</v>
      </c>
      <c r="L77" s="80">
        <f>923017.362666924/2.5</f>
        <v>369206.94506676961</v>
      </c>
      <c r="M77" s="82">
        <f>SUM(I77:L77)</f>
        <v>1476827.7802670784</v>
      </c>
      <c r="N77" s="75"/>
      <c r="O77" s="80">
        <v>923017.36266692402</v>
      </c>
      <c r="P77" s="80">
        <v>923017.36266692402</v>
      </c>
      <c r="Q77" s="80">
        <v>923017.36266692402</v>
      </c>
      <c r="R77" s="80">
        <v>923017.36266692402</v>
      </c>
      <c r="S77" s="83">
        <f>SUM(O77:R77)</f>
        <v>3692069.4506676961</v>
      </c>
      <c r="V77" s="59"/>
      <c r="W77" s="59"/>
      <c r="X77" s="59"/>
      <c r="Y77" s="59"/>
    </row>
    <row r="78" spans="1:25" ht="17" thickBot="1">
      <c r="A78" s="103"/>
      <c r="B78" s="154"/>
      <c r="C78" s="155" t="s">
        <v>18</v>
      </c>
      <c r="D78" s="156">
        <v>20084857.152778342</v>
      </c>
      <c r="E78" s="156">
        <v>18156356.630651411</v>
      </c>
      <c r="F78" s="156">
        <v>19987975.109137338</v>
      </c>
      <c r="G78" s="156">
        <v>58229188.892567091</v>
      </c>
      <c r="H78" s="81"/>
      <c r="I78" s="157">
        <f>I77+I44+I30+I8</f>
        <v>24286189.565638423</v>
      </c>
      <c r="J78" s="157">
        <f>J77+J44+J30+J8</f>
        <v>26880487.010152899</v>
      </c>
      <c r="K78" s="157">
        <f>K77+K44+K30+K8</f>
        <v>28285586.669152401</v>
      </c>
      <c r="L78" s="157">
        <f>L77+L44+L30+L8</f>
        <v>30049881.503061738</v>
      </c>
      <c r="M78" s="158">
        <f>SUM(I78:L78)</f>
        <v>109502144.74800546</v>
      </c>
      <c r="N78" s="75"/>
      <c r="O78" s="157">
        <f>O77+O44+O30+O8</f>
        <v>60615473.914096065</v>
      </c>
      <c r="P78" s="157">
        <f>P77+P44+P30+P8</f>
        <v>67101217.525382265</v>
      </c>
      <c r="Q78" s="157">
        <f>Q77+Q44+Q30+Q8</f>
        <v>70713966.672881007</v>
      </c>
      <c r="R78" s="157">
        <f>R77+R44+R30+R8</f>
        <v>75124703.757654339</v>
      </c>
      <c r="S78" s="159">
        <f>SUM(O78:R78)</f>
        <v>273555361.87001371</v>
      </c>
      <c r="V78" s="59"/>
      <c r="W78" s="59"/>
      <c r="X78" s="59"/>
      <c r="Y78" s="59"/>
    </row>
    <row r="79" spans="1:25">
      <c r="C79" s="61"/>
      <c r="V79" s="59"/>
      <c r="W79" s="59"/>
      <c r="X79" s="59"/>
      <c r="Y79" s="59"/>
    </row>
    <row r="80" spans="1:25" hidden="1">
      <c r="C80" s="61"/>
      <c r="I80" s="59">
        <v>428200</v>
      </c>
      <c r="J80" s="59">
        <v>587100</v>
      </c>
      <c r="K80" s="59">
        <v>479500</v>
      </c>
      <c r="L80" s="59">
        <f>K80</f>
        <v>479500</v>
      </c>
      <c r="O80" s="59">
        <v>1070500</v>
      </c>
      <c r="P80" s="59">
        <v>1467750</v>
      </c>
      <c r="Q80" s="59">
        <v>1198750</v>
      </c>
      <c r="R80" s="59">
        <f>(Q80)*2.5</f>
        <v>2996875</v>
      </c>
      <c r="V80" s="59"/>
      <c r="W80" s="59"/>
      <c r="X80" s="59"/>
      <c r="Y80" s="59"/>
    </row>
    <row r="81" spans="1:25" hidden="1">
      <c r="C81" s="61"/>
      <c r="V81" s="59"/>
      <c r="W81" s="59"/>
      <c r="X81" s="59"/>
      <c r="Y81" s="59"/>
    </row>
    <row r="82" spans="1:25" hidden="1">
      <c r="C82" s="61"/>
      <c r="M82" s="59"/>
      <c r="P82" s="59">
        <v>2.5</v>
      </c>
      <c r="S82" s="59"/>
      <c r="V82" s="59"/>
      <c r="W82" s="59"/>
      <c r="X82" s="59"/>
      <c r="Y82" s="59"/>
    </row>
    <row r="83" spans="1:25" s="163" customFormat="1" ht="17" hidden="1" thickBot="1">
      <c r="A83" s="160">
        <v>2016</v>
      </c>
      <c r="B83" s="161" t="s">
        <v>204</v>
      </c>
      <c r="C83" s="160">
        <v>2017</v>
      </c>
      <c r="D83" s="162" t="s">
        <v>204</v>
      </c>
      <c r="E83" s="160">
        <v>2018</v>
      </c>
      <c r="F83" s="162" t="s">
        <v>204</v>
      </c>
      <c r="G83" s="160">
        <v>2019</v>
      </c>
      <c r="H83" s="162"/>
      <c r="I83" s="160">
        <v>2020</v>
      </c>
      <c r="J83" s="162" t="s">
        <v>204</v>
      </c>
      <c r="K83" s="160">
        <v>2021</v>
      </c>
      <c r="L83" s="162" t="s">
        <v>204</v>
      </c>
      <c r="T83" s="63"/>
      <c r="U83" s="63"/>
    </row>
    <row r="84" spans="1:25" s="163" customFormat="1" ht="17" hidden="1" thickBot="1">
      <c r="A84" s="164">
        <v>18617598.343685303</v>
      </c>
      <c r="B84" s="165">
        <v>0.99999999999999989</v>
      </c>
      <c r="C84" s="164">
        <v>20177613.808498766</v>
      </c>
      <c r="D84" s="166">
        <v>0.99999999999999989</v>
      </c>
      <c r="E84" s="164">
        <v>21745579.229491469</v>
      </c>
      <c r="F84" s="166">
        <v>1</v>
      </c>
      <c r="G84" s="164">
        <v>22167977.427432112</v>
      </c>
      <c r="H84" s="166"/>
      <c r="I84" s="164">
        <v>21081977.410180453</v>
      </c>
      <c r="J84" s="166">
        <v>0.99999999999999989</v>
      </c>
      <c r="K84" s="164">
        <v>21705976.641249217</v>
      </c>
      <c r="L84" s="166">
        <v>1</v>
      </c>
      <c r="M84" s="139"/>
      <c r="N84" s="139"/>
      <c r="T84" s="63"/>
      <c r="U84" s="63"/>
    </row>
    <row r="85" spans="1:25" hidden="1">
      <c r="C85" s="61"/>
      <c r="M85" s="59"/>
      <c r="S85" s="59"/>
      <c r="V85" s="59"/>
      <c r="W85" s="59"/>
      <c r="X85" s="59"/>
      <c r="Y85" s="59"/>
    </row>
    <row r="86" spans="1:25">
      <c r="C86" s="61"/>
      <c r="M86" s="59"/>
      <c r="S86" s="59"/>
      <c r="V86" s="59"/>
      <c r="W86" s="59"/>
      <c r="X86" s="59"/>
      <c r="Y86" s="59"/>
    </row>
    <row r="87" spans="1:25">
      <c r="C87" s="61"/>
      <c r="M87" s="59"/>
      <c r="S87" s="59"/>
      <c r="V87" s="59"/>
      <c r="W87" s="59"/>
      <c r="X87" s="59"/>
      <c r="Y87" s="59"/>
    </row>
    <row r="88" spans="1:25">
      <c r="C88" s="61"/>
      <c r="M88" s="59"/>
      <c r="O88" s="91"/>
      <c r="S88" s="59"/>
      <c r="V88" s="59"/>
      <c r="W88" s="59"/>
      <c r="X88" s="59"/>
      <c r="Y88" s="59"/>
    </row>
    <row r="89" spans="1:25">
      <c r="C89" s="61"/>
      <c r="M89" s="59"/>
      <c r="O89" s="91"/>
      <c r="S89" s="59"/>
      <c r="V89" s="59"/>
      <c r="W89" s="59"/>
      <c r="X89" s="59"/>
      <c r="Y89" s="59"/>
    </row>
    <row r="90" spans="1:25">
      <c r="C90" s="61"/>
      <c r="M90" s="59"/>
      <c r="O90" s="91"/>
      <c r="S90" s="59"/>
      <c r="V90" s="59"/>
      <c r="W90" s="59"/>
      <c r="X90" s="59"/>
      <c r="Y90" s="59"/>
    </row>
    <row r="91" spans="1:25">
      <c r="C91" s="61"/>
      <c r="D91" s="167" t="s">
        <v>205</v>
      </c>
      <c r="M91" s="59"/>
      <c r="O91" s="91"/>
      <c r="S91" s="59"/>
      <c r="V91" s="59"/>
      <c r="W91" s="59"/>
      <c r="X91" s="59"/>
      <c r="Y91" s="59"/>
    </row>
    <row r="92" spans="1:25">
      <c r="C92" s="61"/>
      <c r="M92" s="59"/>
      <c r="S92" s="59"/>
      <c r="V92" s="59"/>
      <c r="W92" s="59"/>
      <c r="X92" s="59"/>
      <c r="Y92" s="59"/>
    </row>
    <row r="93" spans="1:25" ht="30">
      <c r="C93" s="61"/>
      <c r="D93" s="168" t="s">
        <v>206</v>
      </c>
      <c r="E93" s="168" t="s">
        <v>207</v>
      </c>
      <c r="F93" s="168" t="s">
        <v>208</v>
      </c>
      <c r="G93" s="168" t="s">
        <v>205</v>
      </c>
      <c r="M93" s="59"/>
      <c r="S93" s="59"/>
      <c r="V93" s="59"/>
      <c r="W93" s="59"/>
      <c r="X93" s="59"/>
      <c r="Y93" s="59"/>
    </row>
    <row r="94" spans="1:25">
      <c r="C94" s="61"/>
      <c r="D94" s="99">
        <v>2019</v>
      </c>
      <c r="E94" s="169">
        <v>22167977.427432101</v>
      </c>
      <c r="F94" s="170">
        <f>I78</f>
        <v>24286189.565638423</v>
      </c>
      <c r="G94" s="171">
        <f>E94-F94</f>
        <v>-2118212.1382063217</v>
      </c>
      <c r="M94" s="59"/>
      <c r="S94" s="59"/>
      <c r="V94" s="59"/>
      <c r="W94" s="59"/>
      <c r="X94" s="59"/>
      <c r="Y94" s="59"/>
    </row>
    <row r="95" spans="1:25">
      <c r="C95" s="61"/>
      <c r="D95" s="99">
        <v>2020</v>
      </c>
      <c r="E95" s="169">
        <v>21081977.410180453</v>
      </c>
      <c r="F95" s="170">
        <f>J78</f>
        <v>26880487.010152899</v>
      </c>
      <c r="G95" s="171">
        <f>E95-F95</f>
        <v>-5798509.5999724455</v>
      </c>
      <c r="M95" s="59"/>
      <c r="S95" s="59"/>
      <c r="V95" s="59"/>
      <c r="W95" s="59"/>
      <c r="X95" s="59"/>
      <c r="Y95" s="59"/>
    </row>
    <row r="96" spans="1:25">
      <c r="C96" s="61"/>
      <c r="D96" s="99">
        <v>2021</v>
      </c>
      <c r="E96" s="169">
        <v>21705976.641249217</v>
      </c>
      <c r="F96" s="170">
        <f>K78</f>
        <v>28285586.669152401</v>
      </c>
      <c r="G96" s="171">
        <f>E96-F96</f>
        <v>-6579610.0279031843</v>
      </c>
      <c r="M96" s="59"/>
      <c r="S96" s="59"/>
      <c r="V96" s="59"/>
      <c r="W96" s="59"/>
      <c r="X96" s="59"/>
      <c r="Y96" s="59"/>
    </row>
    <row r="97" spans="3:25">
      <c r="C97" s="61"/>
      <c r="D97" s="99">
        <v>2022</v>
      </c>
      <c r="E97" s="169">
        <v>21705976.641249217</v>
      </c>
      <c r="F97" s="170">
        <f>L78</f>
        <v>30049881.503061738</v>
      </c>
      <c r="G97" s="171">
        <f>E97-F97</f>
        <v>-8343904.8618125208</v>
      </c>
      <c r="M97" s="59"/>
      <c r="S97" s="59"/>
      <c r="V97" s="59"/>
      <c r="W97" s="59"/>
      <c r="X97" s="59"/>
      <c r="Y97" s="59"/>
    </row>
    <row r="98" spans="3:25">
      <c r="C98" s="61"/>
      <c r="M98" s="59"/>
      <c r="S98" s="59"/>
      <c r="V98" s="59"/>
      <c r="W98" s="59"/>
      <c r="X98" s="59"/>
      <c r="Y98" s="59"/>
    </row>
    <row r="99" spans="3:25">
      <c r="C99" s="61"/>
      <c r="M99" s="59"/>
      <c r="S99" s="59"/>
      <c r="V99" s="59"/>
      <c r="W99" s="59"/>
      <c r="X99" s="59"/>
      <c r="Y99" s="59"/>
    </row>
    <row r="100" spans="3:25">
      <c r="C100" s="61"/>
      <c r="G100" s="172">
        <f>SUM(G94:G99)</f>
        <v>-22840236.627894472</v>
      </c>
      <c r="M100" s="59"/>
      <c r="S100" s="59"/>
      <c r="V100" s="59"/>
      <c r="W100" s="59"/>
      <c r="X100" s="59"/>
      <c r="Y100" s="59"/>
    </row>
    <row r="101" spans="3:25">
      <c r="C101" s="61"/>
      <c r="M101" s="59"/>
      <c r="S101" s="59"/>
      <c r="V101" s="59"/>
      <c r="W101" s="59"/>
      <c r="X101" s="59"/>
      <c r="Y101" s="59"/>
    </row>
    <row r="102" spans="3:25">
      <c r="C102" s="61"/>
      <c r="M102" s="59"/>
      <c r="S102" s="59"/>
      <c r="V102" s="59"/>
      <c r="W102" s="59"/>
      <c r="X102" s="59"/>
      <c r="Y102" s="59"/>
    </row>
    <row r="103" spans="3:25">
      <c r="C103" s="61"/>
      <c r="M103" s="59"/>
      <c r="S103" s="59"/>
      <c r="V103" s="59"/>
      <c r="W103" s="59"/>
      <c r="X103" s="59"/>
      <c r="Y103" s="59"/>
    </row>
    <row r="104" spans="3:25">
      <c r="C104" s="61"/>
      <c r="M104" s="59"/>
      <c r="S104" s="59"/>
      <c r="V104" s="59"/>
      <c r="W104" s="59"/>
      <c r="X104" s="59"/>
      <c r="Y104" s="59"/>
    </row>
    <row r="105" spans="3:25">
      <c r="C105" s="61"/>
      <c r="M105" s="59"/>
      <c r="S105" s="59"/>
      <c r="V105" s="59"/>
      <c r="W105" s="59"/>
      <c r="X105" s="59"/>
      <c r="Y105" s="59"/>
    </row>
    <row r="106" spans="3:25">
      <c r="C106" s="61"/>
      <c r="M106" s="59"/>
      <c r="S106" s="59"/>
      <c r="V106" s="59"/>
      <c r="W106" s="59"/>
      <c r="X106" s="59"/>
      <c r="Y106" s="59"/>
    </row>
    <row r="107" spans="3:25">
      <c r="C107" s="61"/>
      <c r="M107" s="59"/>
      <c r="S107" s="59"/>
      <c r="V107" s="59"/>
      <c r="W107" s="59"/>
      <c r="X107" s="59"/>
      <c r="Y107" s="59"/>
    </row>
    <row r="108" spans="3:25">
      <c r="C108" s="61"/>
      <c r="M108" s="59"/>
      <c r="S108" s="59"/>
      <c r="V108" s="59"/>
      <c r="W108" s="59"/>
      <c r="X108" s="59"/>
      <c r="Y108" s="59"/>
    </row>
    <row r="109" spans="3:25">
      <c r="C109" s="61"/>
      <c r="M109" s="59"/>
      <c r="S109" s="59"/>
      <c r="V109" s="59"/>
      <c r="W109" s="59"/>
      <c r="X109" s="59"/>
      <c r="Y109" s="59"/>
    </row>
    <row r="110" spans="3:25">
      <c r="C110" s="61"/>
      <c r="M110" s="59"/>
      <c r="S110" s="59"/>
      <c r="V110" s="59"/>
      <c r="W110" s="59"/>
      <c r="X110" s="59"/>
      <c r="Y110" s="59"/>
    </row>
    <row r="111" spans="3:25">
      <c r="C111" s="61"/>
      <c r="M111" s="59"/>
      <c r="S111" s="59"/>
      <c r="V111" s="59"/>
      <c r="W111" s="59"/>
      <c r="X111" s="59"/>
      <c r="Y111" s="59"/>
    </row>
    <row r="112" spans="3:25">
      <c r="C112" s="61"/>
      <c r="M112" s="59"/>
      <c r="S112" s="59"/>
      <c r="V112" s="59"/>
      <c r="W112" s="59"/>
      <c r="X112" s="59"/>
      <c r="Y112" s="59"/>
    </row>
    <row r="113" spans="3:25">
      <c r="C113" s="61"/>
      <c r="M113" s="59"/>
      <c r="S113" s="59"/>
      <c r="V113" s="59"/>
      <c r="W113" s="59"/>
      <c r="X113" s="59"/>
      <c r="Y113" s="59"/>
    </row>
    <row r="114" spans="3:25">
      <c r="C114" s="61"/>
      <c r="M114" s="59"/>
      <c r="S114" s="59"/>
      <c r="V114" s="59"/>
      <c r="W114" s="59"/>
      <c r="X114" s="59"/>
      <c r="Y114" s="59"/>
    </row>
    <row r="115" spans="3:25">
      <c r="C115" s="61"/>
      <c r="M115" s="59"/>
      <c r="S115" s="59"/>
      <c r="V115" s="59"/>
      <c r="W115" s="59"/>
      <c r="X115" s="59"/>
      <c r="Y115" s="59"/>
    </row>
    <row r="116" spans="3:25">
      <c r="C116" s="61"/>
      <c r="M116" s="59"/>
      <c r="S116" s="59"/>
      <c r="V116" s="59"/>
      <c r="W116" s="59"/>
      <c r="X116" s="59"/>
      <c r="Y116" s="59"/>
    </row>
    <row r="117" spans="3:25">
      <c r="C117" s="61"/>
      <c r="M117" s="59"/>
      <c r="S117" s="59"/>
      <c r="V117" s="59"/>
      <c r="W117" s="59"/>
      <c r="X117" s="59"/>
      <c r="Y117" s="59"/>
    </row>
    <row r="118" spans="3:25">
      <c r="C118" s="61"/>
      <c r="M118" s="59"/>
      <c r="S118" s="59"/>
      <c r="V118" s="59"/>
      <c r="W118" s="59"/>
      <c r="X118" s="59"/>
      <c r="Y118" s="59"/>
    </row>
    <row r="119" spans="3:25">
      <c r="C119" s="61"/>
      <c r="M119" s="59"/>
      <c r="S119" s="59"/>
      <c r="V119" s="59"/>
      <c r="W119" s="59"/>
      <c r="X119" s="59"/>
      <c r="Y119" s="59"/>
    </row>
    <row r="120" spans="3:25">
      <c r="C120" s="61"/>
      <c r="M120" s="59"/>
      <c r="S120" s="59"/>
      <c r="V120" s="59"/>
      <c r="W120" s="59"/>
      <c r="X120" s="59"/>
      <c r="Y120" s="59"/>
    </row>
    <row r="121" spans="3:25">
      <c r="C121" s="61"/>
      <c r="M121" s="59"/>
      <c r="S121" s="59"/>
      <c r="V121" s="59"/>
      <c r="W121" s="59"/>
      <c r="X121" s="59"/>
      <c r="Y121" s="59"/>
    </row>
    <row r="122" spans="3:25">
      <c r="C122" s="61"/>
      <c r="M122" s="59"/>
      <c r="S122" s="59"/>
      <c r="V122" s="59"/>
      <c r="W122" s="59"/>
      <c r="X122" s="59"/>
      <c r="Y122" s="59"/>
    </row>
    <row r="123" spans="3:25">
      <c r="C123" s="61"/>
      <c r="M123" s="59"/>
      <c r="S123" s="59"/>
      <c r="V123" s="59"/>
      <c r="W123" s="59"/>
      <c r="X123" s="59"/>
      <c r="Y123" s="59"/>
    </row>
    <row r="124" spans="3:25">
      <c r="C124" s="61"/>
      <c r="M124" s="59"/>
      <c r="S124" s="59"/>
      <c r="V124" s="59"/>
      <c r="W124" s="59"/>
      <c r="X124" s="59"/>
      <c r="Y124" s="59"/>
    </row>
    <row r="125" spans="3:25">
      <c r="C125" s="61"/>
      <c r="M125" s="59"/>
      <c r="S125" s="59"/>
      <c r="V125" s="59"/>
      <c r="W125" s="59"/>
      <c r="X125" s="59"/>
      <c r="Y125" s="59"/>
    </row>
    <row r="126" spans="3:25">
      <c r="C126" s="61"/>
      <c r="M126" s="59"/>
      <c r="S126" s="59"/>
      <c r="V126" s="59"/>
      <c r="W126" s="59"/>
      <c r="X126" s="59"/>
      <c r="Y126" s="59"/>
    </row>
    <row r="127" spans="3:25">
      <c r="C127" s="61"/>
      <c r="M127" s="59"/>
      <c r="S127" s="59"/>
      <c r="V127" s="59"/>
      <c r="W127" s="59"/>
      <c r="X127" s="59"/>
      <c r="Y127" s="59"/>
    </row>
    <row r="128" spans="3:25">
      <c r="C128" s="61"/>
      <c r="M128" s="59"/>
      <c r="S128" s="59"/>
      <c r="V128" s="59"/>
      <c r="W128" s="59"/>
      <c r="X128" s="59"/>
      <c r="Y128" s="59"/>
    </row>
    <row r="129" spans="3:25">
      <c r="C129" s="61"/>
      <c r="M129" s="59"/>
      <c r="S129" s="59"/>
      <c r="V129" s="59"/>
      <c r="W129" s="59"/>
      <c r="X129" s="59"/>
      <c r="Y129" s="59"/>
    </row>
    <row r="130" spans="3:25">
      <c r="C130" s="61"/>
      <c r="M130" s="59"/>
      <c r="S130" s="59"/>
      <c r="V130" s="59"/>
      <c r="W130" s="59"/>
      <c r="X130" s="59"/>
      <c r="Y130" s="59"/>
    </row>
    <row r="131" spans="3:25">
      <c r="C131" s="61"/>
      <c r="M131" s="59"/>
      <c r="S131" s="59"/>
      <c r="V131" s="59"/>
      <c r="W131" s="59"/>
      <c r="X131" s="59"/>
      <c r="Y131" s="59"/>
    </row>
    <row r="132" spans="3:25">
      <c r="C132" s="61"/>
      <c r="M132" s="59"/>
      <c r="S132" s="59"/>
      <c r="V132" s="59"/>
      <c r="W132" s="59"/>
      <c r="X132" s="59"/>
      <c r="Y132" s="59"/>
    </row>
    <row r="133" spans="3:25">
      <c r="C133" s="61"/>
      <c r="M133" s="59"/>
      <c r="S133" s="59"/>
      <c r="V133" s="59"/>
      <c r="W133" s="59"/>
      <c r="X133" s="59"/>
      <c r="Y133" s="59"/>
    </row>
    <row r="134" spans="3:25">
      <c r="C134" s="61"/>
      <c r="M134" s="59"/>
      <c r="S134" s="59"/>
      <c r="V134" s="59"/>
      <c r="W134" s="59"/>
      <c r="X134" s="59"/>
      <c r="Y134" s="59"/>
    </row>
    <row r="135" spans="3:25">
      <c r="C135" s="61"/>
      <c r="M135" s="59"/>
      <c r="S135" s="59"/>
      <c r="V135" s="59"/>
      <c r="W135" s="59"/>
      <c r="X135" s="59"/>
      <c r="Y135" s="59"/>
    </row>
    <row r="136" spans="3:25">
      <c r="C136" s="61"/>
      <c r="M136" s="59"/>
      <c r="S136" s="59"/>
      <c r="V136" s="59"/>
      <c r="W136" s="59"/>
      <c r="X136" s="59"/>
      <c r="Y136" s="59"/>
    </row>
    <row r="137" spans="3:25">
      <c r="C137" s="61"/>
      <c r="M137" s="59"/>
      <c r="S137" s="59"/>
      <c r="V137" s="59"/>
      <c r="W137" s="59"/>
      <c r="X137" s="59"/>
      <c r="Y137" s="59"/>
    </row>
    <row r="138" spans="3:25">
      <c r="C138" s="61"/>
      <c r="M138" s="59"/>
      <c r="S138" s="59"/>
      <c r="V138" s="59"/>
      <c r="W138" s="59"/>
      <c r="X138" s="59"/>
      <c r="Y138" s="59"/>
    </row>
    <row r="139" spans="3:25">
      <c r="C139" s="61"/>
      <c r="M139" s="59"/>
      <c r="S139" s="59"/>
      <c r="V139" s="59"/>
      <c r="W139" s="59"/>
      <c r="X139" s="59"/>
      <c r="Y139" s="59"/>
    </row>
    <row r="140" spans="3:25">
      <c r="C140" s="61"/>
      <c r="M140" s="59"/>
      <c r="S140" s="59"/>
      <c r="V140" s="59"/>
      <c r="W140" s="59"/>
      <c r="X140" s="59"/>
      <c r="Y140" s="59"/>
    </row>
    <row r="141" spans="3:25">
      <c r="C141" s="61"/>
      <c r="M141" s="59"/>
      <c r="S141" s="59"/>
      <c r="V141" s="59"/>
      <c r="W141" s="59"/>
      <c r="X141" s="59"/>
      <c r="Y141" s="59"/>
    </row>
    <row r="142" spans="3:25">
      <c r="C142" s="61"/>
      <c r="M142" s="59"/>
      <c r="S142" s="59"/>
      <c r="V142" s="59"/>
      <c r="W142" s="59"/>
      <c r="X142" s="59"/>
      <c r="Y142" s="59"/>
    </row>
    <row r="143" spans="3:25">
      <c r="C143" s="61"/>
      <c r="M143" s="59"/>
      <c r="S143" s="59"/>
      <c r="V143" s="59"/>
      <c r="W143" s="59"/>
      <c r="X143" s="59"/>
      <c r="Y143" s="59"/>
    </row>
    <row r="144" spans="3:25">
      <c r="C144" s="61"/>
      <c r="M144" s="59"/>
      <c r="S144" s="59"/>
      <c r="V144" s="59"/>
      <c r="W144" s="59"/>
      <c r="X144" s="59"/>
      <c r="Y144" s="59"/>
    </row>
    <row r="145" spans="3:25">
      <c r="C145" s="61"/>
      <c r="M145" s="59"/>
      <c r="S145" s="59"/>
      <c r="V145" s="59"/>
      <c r="W145" s="59"/>
      <c r="X145" s="59"/>
      <c r="Y145" s="59"/>
    </row>
    <row r="146" spans="3:25">
      <c r="C146" s="61"/>
      <c r="M146" s="59"/>
      <c r="S146" s="59"/>
      <c r="V146" s="59"/>
      <c r="W146" s="59"/>
      <c r="X146" s="59"/>
      <c r="Y146" s="59"/>
    </row>
    <row r="147" spans="3:25">
      <c r="C147" s="61"/>
      <c r="M147" s="59"/>
      <c r="S147" s="59"/>
      <c r="V147" s="59"/>
      <c r="W147" s="59"/>
      <c r="X147" s="59"/>
      <c r="Y147" s="59"/>
    </row>
    <row r="148" spans="3:25">
      <c r="C148" s="61"/>
      <c r="M148" s="59"/>
      <c r="S148" s="59"/>
      <c r="V148" s="59"/>
      <c r="W148" s="59"/>
      <c r="X148" s="59"/>
      <c r="Y148" s="59"/>
    </row>
    <row r="149" spans="3:25">
      <c r="C149" s="61"/>
      <c r="M149" s="59"/>
      <c r="S149" s="59"/>
      <c r="V149" s="59"/>
      <c r="W149" s="59"/>
      <c r="X149" s="59"/>
      <c r="Y149" s="59"/>
    </row>
    <row r="150" spans="3:25">
      <c r="C150" s="61"/>
      <c r="M150" s="59"/>
      <c r="S150" s="59"/>
      <c r="V150" s="59"/>
      <c r="W150" s="59"/>
      <c r="X150" s="59"/>
      <c r="Y150" s="59"/>
    </row>
    <row r="151" spans="3:25">
      <c r="C151" s="61"/>
      <c r="M151" s="59"/>
      <c r="S151" s="59"/>
      <c r="V151" s="59"/>
      <c r="W151" s="59"/>
      <c r="X151" s="59"/>
      <c r="Y151" s="59"/>
    </row>
    <row r="152" spans="3:25">
      <c r="C152" s="61"/>
      <c r="M152" s="59"/>
      <c r="S152" s="59"/>
      <c r="V152" s="59"/>
      <c r="W152" s="59"/>
      <c r="X152" s="59"/>
      <c r="Y152" s="59"/>
    </row>
    <row r="153" spans="3:25">
      <c r="C153" s="61"/>
      <c r="M153" s="59"/>
      <c r="S153" s="59"/>
      <c r="V153" s="59"/>
      <c r="W153" s="59"/>
      <c r="X153" s="59"/>
      <c r="Y153" s="59"/>
    </row>
    <row r="154" spans="3:25">
      <c r="C154" s="61"/>
      <c r="M154" s="59"/>
      <c r="S154" s="59"/>
      <c r="V154" s="59"/>
      <c r="W154" s="59"/>
      <c r="X154" s="59"/>
      <c r="Y154" s="59"/>
    </row>
    <row r="155" spans="3:25">
      <c r="C155" s="61"/>
      <c r="M155" s="59"/>
      <c r="S155" s="59"/>
      <c r="V155" s="59"/>
      <c r="W155" s="59"/>
      <c r="X155" s="59"/>
      <c r="Y155" s="59"/>
    </row>
    <row r="156" spans="3:25">
      <c r="C156" s="61"/>
      <c r="M156" s="59"/>
      <c r="S156" s="59"/>
      <c r="V156" s="59"/>
      <c r="W156" s="59"/>
      <c r="X156" s="59"/>
      <c r="Y156" s="59"/>
    </row>
    <row r="157" spans="3:25">
      <c r="C157" s="61"/>
      <c r="M157" s="59"/>
      <c r="S157" s="59"/>
      <c r="V157" s="59"/>
      <c r="W157" s="59"/>
      <c r="X157" s="59"/>
      <c r="Y157" s="59"/>
    </row>
    <row r="158" spans="3:25">
      <c r="C158" s="61"/>
      <c r="M158" s="59"/>
      <c r="S158" s="59"/>
      <c r="V158" s="59"/>
      <c r="W158" s="59"/>
      <c r="X158" s="59"/>
      <c r="Y158" s="59"/>
    </row>
    <row r="159" spans="3:25">
      <c r="C159" s="61"/>
      <c r="M159" s="59"/>
      <c r="S159" s="59"/>
      <c r="V159" s="59"/>
      <c r="W159" s="59"/>
      <c r="X159" s="59"/>
      <c r="Y159" s="59"/>
    </row>
    <row r="160" spans="3:25">
      <c r="C160" s="61"/>
      <c r="M160" s="59"/>
      <c r="S160" s="59"/>
      <c r="V160" s="59"/>
      <c r="W160" s="59"/>
      <c r="X160" s="59"/>
      <c r="Y160" s="59"/>
    </row>
    <row r="161" spans="3:25">
      <c r="C161" s="61"/>
      <c r="M161" s="59"/>
      <c r="S161" s="59"/>
      <c r="V161" s="59"/>
      <c r="W161" s="59"/>
      <c r="X161" s="59"/>
      <c r="Y161" s="59"/>
    </row>
    <row r="162" spans="3:25">
      <c r="C162" s="61"/>
      <c r="M162" s="59"/>
      <c r="S162" s="59"/>
      <c r="V162" s="59"/>
      <c r="W162" s="59"/>
      <c r="X162" s="59"/>
      <c r="Y162" s="59"/>
    </row>
    <row r="163" spans="3:25">
      <c r="C163" s="61"/>
      <c r="M163" s="59"/>
      <c r="S163" s="59"/>
      <c r="V163" s="59"/>
      <c r="W163" s="59"/>
      <c r="X163" s="59"/>
      <c r="Y163" s="59"/>
    </row>
    <row r="164" spans="3:25">
      <c r="C164" s="61"/>
      <c r="M164" s="59"/>
      <c r="S164" s="59"/>
      <c r="V164" s="59"/>
      <c r="W164" s="59"/>
      <c r="X164" s="59"/>
      <c r="Y164" s="59"/>
    </row>
    <row r="165" spans="3:25">
      <c r="C165" s="61"/>
      <c r="M165" s="59"/>
      <c r="S165" s="59"/>
      <c r="V165" s="59"/>
      <c r="W165" s="59"/>
      <c r="X165" s="59"/>
      <c r="Y165" s="59"/>
    </row>
    <row r="166" spans="3:25">
      <c r="C166" s="61"/>
      <c r="M166" s="59"/>
      <c r="S166" s="59"/>
      <c r="V166" s="59"/>
      <c r="W166" s="59"/>
      <c r="X166" s="59"/>
      <c r="Y166" s="59"/>
    </row>
    <row r="167" spans="3:25">
      <c r="C167" s="61"/>
      <c r="M167" s="59"/>
      <c r="S167" s="59"/>
      <c r="V167" s="59"/>
      <c r="W167" s="59"/>
      <c r="X167" s="59"/>
      <c r="Y167" s="59"/>
    </row>
    <row r="168" spans="3:25">
      <c r="C168" s="61"/>
      <c r="M168" s="59"/>
      <c r="S168" s="59"/>
      <c r="V168" s="59"/>
      <c r="W168" s="59"/>
      <c r="X168" s="59"/>
      <c r="Y168" s="59"/>
    </row>
    <row r="169" spans="3:25">
      <c r="C169" s="61"/>
      <c r="M169" s="59"/>
      <c r="S169" s="59"/>
      <c r="V169" s="59"/>
      <c r="W169" s="59"/>
      <c r="X169" s="59"/>
      <c r="Y169" s="59"/>
    </row>
    <row r="170" spans="3:25">
      <c r="C170" s="61"/>
      <c r="M170" s="59"/>
      <c r="S170" s="59"/>
      <c r="V170" s="59"/>
      <c r="W170" s="59"/>
      <c r="X170" s="59"/>
      <c r="Y170" s="59"/>
    </row>
    <row r="171" spans="3:25">
      <c r="C171" s="61"/>
      <c r="M171" s="59"/>
      <c r="S171" s="59"/>
      <c r="V171" s="59"/>
      <c r="W171" s="59"/>
      <c r="X171" s="59"/>
      <c r="Y171" s="59"/>
    </row>
    <row r="172" spans="3:25">
      <c r="C172" s="61"/>
      <c r="M172" s="59"/>
      <c r="S172" s="59"/>
      <c r="V172" s="59"/>
      <c r="W172" s="59"/>
      <c r="X172" s="59"/>
      <c r="Y172" s="59"/>
    </row>
    <row r="173" spans="3:25">
      <c r="C173" s="61"/>
      <c r="M173" s="59"/>
      <c r="S173" s="59"/>
      <c r="V173" s="59"/>
      <c r="W173" s="59"/>
      <c r="X173" s="59"/>
      <c r="Y173" s="59"/>
    </row>
    <row r="174" spans="3:25">
      <c r="C174" s="61"/>
      <c r="M174" s="59"/>
      <c r="S174" s="59"/>
      <c r="V174" s="59"/>
      <c r="W174" s="59"/>
      <c r="X174" s="59"/>
      <c r="Y174" s="59"/>
    </row>
    <row r="175" spans="3:25">
      <c r="C175" s="61"/>
      <c r="M175" s="59"/>
      <c r="S175" s="59"/>
      <c r="V175" s="59"/>
      <c r="W175" s="59"/>
      <c r="X175" s="59"/>
      <c r="Y175" s="59"/>
    </row>
    <row r="176" spans="3:25">
      <c r="C176" s="61"/>
      <c r="M176" s="59"/>
      <c r="S176" s="59"/>
      <c r="V176" s="59"/>
      <c r="W176" s="59"/>
      <c r="X176" s="59"/>
      <c r="Y176" s="59"/>
    </row>
    <row r="177" spans="3:25">
      <c r="C177" s="61"/>
      <c r="M177" s="59"/>
      <c r="S177" s="59"/>
      <c r="V177" s="59"/>
      <c r="W177" s="59"/>
      <c r="X177" s="59"/>
      <c r="Y177" s="59"/>
    </row>
    <row r="178" spans="3:25">
      <c r="C178" s="61"/>
      <c r="M178" s="59"/>
      <c r="S178" s="59"/>
      <c r="V178" s="59"/>
      <c r="W178" s="59"/>
      <c r="X178" s="59"/>
      <c r="Y178" s="59"/>
    </row>
    <row r="179" spans="3:25">
      <c r="C179" s="61"/>
      <c r="M179" s="59"/>
      <c r="S179" s="59"/>
      <c r="V179" s="59"/>
      <c r="W179" s="59"/>
      <c r="X179" s="59"/>
      <c r="Y179" s="59"/>
    </row>
    <row r="180" spans="3:25">
      <c r="C180" s="61"/>
      <c r="M180" s="59"/>
      <c r="S180" s="59"/>
      <c r="V180" s="59"/>
      <c r="W180" s="59"/>
      <c r="X180" s="59"/>
      <c r="Y180" s="59"/>
    </row>
    <row r="181" spans="3:25">
      <c r="C181" s="61"/>
      <c r="M181" s="59"/>
      <c r="S181" s="59"/>
      <c r="V181" s="59"/>
      <c r="W181" s="59"/>
      <c r="X181" s="59"/>
      <c r="Y181" s="59"/>
    </row>
    <row r="182" spans="3:25">
      <c r="C182" s="61"/>
      <c r="M182" s="59"/>
      <c r="S182" s="59"/>
      <c r="V182" s="59"/>
      <c r="W182" s="59"/>
      <c r="X182" s="59"/>
      <c r="Y182" s="59"/>
    </row>
    <row r="183" spans="3:25">
      <c r="C183" s="61"/>
      <c r="M183" s="59"/>
      <c r="S183" s="59"/>
      <c r="V183" s="59"/>
      <c r="W183" s="59"/>
      <c r="X183" s="59"/>
      <c r="Y183" s="59"/>
    </row>
    <row r="184" spans="3:25">
      <c r="C184" s="61"/>
      <c r="M184" s="59"/>
      <c r="S184" s="59"/>
      <c r="V184" s="59"/>
      <c r="W184" s="59"/>
      <c r="X184" s="59"/>
      <c r="Y184" s="59"/>
    </row>
    <row r="185" spans="3:25">
      <c r="C185" s="61"/>
      <c r="M185" s="59"/>
      <c r="S185" s="59"/>
      <c r="V185" s="59"/>
      <c r="W185" s="59"/>
      <c r="X185" s="59"/>
      <c r="Y185" s="59"/>
    </row>
    <row r="186" spans="3:25">
      <c r="C186" s="61"/>
      <c r="M186" s="59"/>
      <c r="S186" s="59"/>
      <c r="V186" s="59"/>
      <c r="W186" s="59"/>
      <c r="X186" s="59"/>
      <c r="Y186" s="59"/>
    </row>
    <row r="187" spans="3:25">
      <c r="C187" s="61"/>
      <c r="M187" s="59"/>
      <c r="S187" s="59"/>
      <c r="V187" s="59"/>
      <c r="W187" s="59"/>
      <c r="X187" s="59"/>
      <c r="Y187" s="59"/>
    </row>
    <row r="188" spans="3:25">
      <c r="C188" s="61"/>
      <c r="M188" s="59"/>
      <c r="S188" s="59"/>
      <c r="V188" s="59"/>
      <c r="W188" s="59"/>
      <c r="X188" s="59"/>
      <c r="Y188" s="59"/>
    </row>
    <row r="189" spans="3:25">
      <c r="C189" s="61"/>
      <c r="M189" s="59"/>
      <c r="S189" s="59"/>
      <c r="V189" s="59"/>
      <c r="W189" s="59"/>
      <c r="X189" s="59"/>
      <c r="Y189" s="59"/>
    </row>
    <row r="190" spans="3:25">
      <c r="C190" s="61"/>
      <c r="M190" s="59"/>
      <c r="S190" s="59"/>
      <c r="V190" s="59"/>
      <c r="W190" s="59"/>
      <c r="X190" s="59"/>
      <c r="Y190" s="59"/>
    </row>
    <row r="191" spans="3:25">
      <c r="C191" s="61"/>
      <c r="M191" s="59"/>
      <c r="S191" s="59"/>
      <c r="V191" s="59"/>
      <c r="W191" s="59"/>
      <c r="X191" s="59"/>
      <c r="Y191" s="59"/>
    </row>
    <row r="192" spans="3:25">
      <c r="C192" s="61"/>
      <c r="M192" s="59"/>
      <c r="S192" s="59"/>
      <c r="V192" s="59"/>
      <c r="W192" s="59"/>
      <c r="X192" s="59"/>
      <c r="Y192" s="59"/>
    </row>
    <row r="193" spans="3:25">
      <c r="C193" s="61"/>
      <c r="M193" s="59"/>
      <c r="S193" s="59"/>
      <c r="V193" s="59"/>
      <c r="W193" s="59"/>
      <c r="X193" s="59"/>
      <c r="Y193" s="59"/>
    </row>
    <row r="194" spans="3:25">
      <c r="C194" s="61"/>
      <c r="M194" s="59"/>
      <c r="S194" s="59"/>
      <c r="V194" s="59"/>
      <c r="W194" s="59"/>
      <c r="X194" s="59"/>
      <c r="Y194" s="59"/>
    </row>
    <row r="195" spans="3:25">
      <c r="C195" s="61"/>
      <c r="M195" s="59"/>
      <c r="S195" s="59"/>
      <c r="V195" s="59"/>
      <c r="W195" s="59"/>
      <c r="X195" s="59"/>
      <c r="Y195" s="59"/>
    </row>
    <row r="196" spans="3:25">
      <c r="C196" s="61"/>
      <c r="M196" s="59"/>
      <c r="S196" s="59"/>
      <c r="V196" s="59"/>
      <c r="W196" s="59"/>
      <c r="X196" s="59"/>
      <c r="Y196" s="59"/>
    </row>
    <row r="197" spans="3:25">
      <c r="C197" s="61"/>
      <c r="M197" s="59"/>
      <c r="S197" s="59"/>
      <c r="V197" s="59"/>
      <c r="W197" s="59"/>
      <c r="X197" s="59"/>
      <c r="Y197" s="59"/>
    </row>
    <row r="198" spans="3:25">
      <c r="C198" s="61"/>
      <c r="M198" s="59"/>
      <c r="S198" s="59"/>
      <c r="V198" s="59"/>
      <c r="W198" s="59"/>
      <c r="X198" s="59"/>
      <c r="Y198" s="59"/>
    </row>
    <row r="199" spans="3:25">
      <c r="C199" s="61"/>
      <c r="M199" s="59"/>
      <c r="S199" s="59"/>
      <c r="V199" s="59"/>
      <c r="W199" s="59"/>
      <c r="X199" s="59"/>
      <c r="Y199" s="59"/>
    </row>
    <row r="200" spans="3:25">
      <c r="C200" s="61"/>
      <c r="M200" s="59"/>
      <c r="S200" s="59"/>
      <c r="V200" s="59"/>
      <c r="W200" s="59"/>
      <c r="X200" s="59"/>
      <c r="Y200" s="59"/>
    </row>
    <row r="201" spans="3:25">
      <c r="C201" s="61"/>
      <c r="M201" s="59"/>
      <c r="S201" s="59"/>
      <c r="V201" s="59"/>
      <c r="W201" s="59"/>
      <c r="X201" s="59"/>
      <c r="Y201" s="59"/>
    </row>
    <row r="202" spans="3:25">
      <c r="C202" s="61"/>
      <c r="M202" s="59"/>
      <c r="S202" s="59"/>
      <c r="V202" s="59"/>
      <c r="W202" s="59"/>
      <c r="X202" s="59"/>
      <c r="Y202" s="59"/>
    </row>
    <row r="203" spans="3:25">
      <c r="C203" s="61"/>
      <c r="M203" s="59"/>
      <c r="S203" s="59"/>
      <c r="V203" s="59"/>
      <c r="W203" s="59"/>
      <c r="X203" s="59"/>
      <c r="Y203" s="59"/>
    </row>
    <row r="204" spans="3:25">
      <c r="C204" s="61"/>
      <c r="M204" s="59"/>
      <c r="S204" s="59"/>
      <c r="V204" s="59"/>
      <c r="W204" s="59"/>
      <c r="X204" s="59"/>
      <c r="Y204" s="59"/>
    </row>
    <row r="205" spans="3:25">
      <c r="C205" s="61"/>
      <c r="M205" s="59"/>
      <c r="S205" s="59"/>
      <c r="V205" s="59"/>
      <c r="W205" s="59"/>
      <c r="X205" s="59"/>
      <c r="Y205" s="59"/>
    </row>
    <row r="206" spans="3:25">
      <c r="C206" s="61"/>
      <c r="M206" s="59"/>
      <c r="S206" s="59"/>
      <c r="V206" s="59"/>
      <c r="W206" s="59"/>
      <c r="X206" s="59"/>
      <c r="Y206" s="59"/>
    </row>
    <row r="207" spans="3:25">
      <c r="C207" s="61"/>
      <c r="M207" s="59"/>
      <c r="S207" s="59"/>
      <c r="V207" s="59"/>
      <c r="W207" s="59"/>
      <c r="X207" s="59"/>
      <c r="Y207" s="59"/>
    </row>
    <row r="208" spans="3:25">
      <c r="C208" s="61"/>
      <c r="M208" s="59"/>
      <c r="S208" s="59"/>
      <c r="V208" s="59"/>
      <c r="W208" s="59"/>
      <c r="X208" s="59"/>
      <c r="Y208" s="59"/>
    </row>
    <row r="209" spans="3:25">
      <c r="C209" s="61"/>
      <c r="M209" s="59"/>
      <c r="S209" s="59"/>
      <c r="V209" s="59"/>
      <c r="W209" s="59"/>
      <c r="X209" s="59"/>
      <c r="Y209" s="59"/>
    </row>
    <row r="210" spans="3:25">
      <c r="C210" s="61"/>
      <c r="M210" s="59"/>
      <c r="S210" s="59"/>
      <c r="V210" s="59"/>
      <c r="W210" s="59"/>
      <c r="X210" s="59"/>
      <c r="Y210" s="59"/>
    </row>
    <row r="211" spans="3:25">
      <c r="C211" s="61"/>
      <c r="M211" s="59"/>
      <c r="S211" s="59"/>
      <c r="V211" s="59"/>
      <c r="W211" s="59"/>
      <c r="X211" s="59"/>
      <c r="Y211" s="59"/>
    </row>
    <row r="212" spans="3:25">
      <c r="C212" s="61"/>
      <c r="M212" s="59"/>
      <c r="S212" s="59"/>
      <c r="V212" s="59"/>
      <c r="W212" s="59"/>
      <c r="X212" s="59"/>
      <c r="Y212" s="59"/>
    </row>
    <row r="213" spans="3:25">
      <c r="C213" s="61"/>
      <c r="M213" s="59"/>
      <c r="S213" s="59"/>
      <c r="V213" s="59"/>
      <c r="W213" s="59"/>
      <c r="X213" s="59"/>
      <c r="Y213" s="59"/>
    </row>
    <row r="214" spans="3:25">
      <c r="C214" s="61"/>
      <c r="M214" s="59"/>
      <c r="S214" s="59"/>
      <c r="V214" s="59"/>
      <c r="W214" s="59"/>
      <c r="X214" s="59"/>
      <c r="Y214" s="59"/>
    </row>
    <row r="215" spans="3:25">
      <c r="C215" s="61"/>
      <c r="M215" s="59"/>
      <c r="S215" s="59"/>
      <c r="V215" s="59"/>
      <c r="W215" s="59"/>
      <c r="X215" s="59"/>
      <c r="Y215" s="59"/>
    </row>
    <row r="216" spans="3:25">
      <c r="C216" s="61"/>
      <c r="M216" s="59"/>
      <c r="S216" s="59"/>
      <c r="V216" s="59"/>
      <c r="W216" s="59"/>
      <c r="X216" s="59"/>
      <c r="Y216" s="59"/>
    </row>
    <row r="217" spans="3:25">
      <c r="C217" s="61"/>
      <c r="M217" s="59"/>
      <c r="S217" s="59"/>
      <c r="V217" s="59"/>
      <c r="W217" s="59"/>
      <c r="X217" s="59"/>
      <c r="Y217" s="59"/>
    </row>
    <row r="218" spans="3:25">
      <c r="C218" s="61"/>
      <c r="M218" s="59"/>
      <c r="S218" s="59"/>
      <c r="V218" s="59"/>
      <c r="W218" s="59"/>
      <c r="X218" s="59"/>
      <c r="Y218" s="59"/>
    </row>
    <row r="219" spans="3:25">
      <c r="C219" s="61"/>
      <c r="M219" s="59"/>
      <c r="S219" s="59"/>
      <c r="V219" s="59"/>
      <c r="W219" s="59"/>
      <c r="X219" s="59"/>
      <c r="Y219" s="59"/>
    </row>
    <row r="220" spans="3:25">
      <c r="C220" s="61"/>
      <c r="M220" s="59"/>
      <c r="S220" s="59"/>
      <c r="V220" s="59"/>
      <c r="W220" s="59"/>
      <c r="X220" s="59"/>
      <c r="Y220" s="59"/>
    </row>
    <row r="221" spans="3:25">
      <c r="C221" s="61"/>
      <c r="M221" s="59"/>
      <c r="S221" s="59"/>
      <c r="V221" s="59"/>
      <c r="W221" s="59"/>
      <c r="X221" s="59"/>
      <c r="Y221" s="59"/>
    </row>
    <row r="222" spans="3:25">
      <c r="C222" s="61"/>
      <c r="M222" s="59"/>
      <c r="S222" s="59"/>
      <c r="V222" s="59"/>
      <c r="W222" s="59"/>
      <c r="X222" s="59"/>
      <c r="Y222" s="59"/>
    </row>
    <row r="223" spans="3:25">
      <c r="C223" s="61"/>
      <c r="M223" s="59"/>
      <c r="S223" s="59"/>
      <c r="V223" s="59"/>
      <c r="W223" s="59"/>
      <c r="X223" s="59"/>
      <c r="Y223" s="59"/>
    </row>
    <row r="224" spans="3:25">
      <c r="C224" s="61"/>
      <c r="M224" s="59"/>
      <c r="S224" s="59"/>
      <c r="V224" s="59"/>
      <c r="W224" s="59"/>
      <c r="X224" s="59"/>
      <c r="Y224" s="59"/>
    </row>
    <row r="225" spans="3:25">
      <c r="C225" s="61"/>
      <c r="M225" s="59"/>
      <c r="S225" s="59"/>
      <c r="V225" s="59"/>
      <c r="W225" s="59"/>
      <c r="X225" s="59"/>
      <c r="Y225" s="59"/>
    </row>
    <row r="226" spans="3:25">
      <c r="C226" s="61"/>
      <c r="M226" s="59"/>
      <c r="S226" s="59"/>
      <c r="V226" s="59"/>
      <c r="W226" s="59"/>
      <c r="X226" s="59"/>
      <c r="Y226" s="59"/>
    </row>
    <row r="227" spans="3:25">
      <c r="C227" s="61"/>
      <c r="M227" s="59"/>
      <c r="S227" s="59"/>
      <c r="V227" s="59"/>
      <c r="W227" s="59"/>
      <c r="X227" s="59"/>
      <c r="Y227" s="59"/>
    </row>
    <row r="228" spans="3:25">
      <c r="C228" s="61"/>
      <c r="M228" s="59"/>
      <c r="S228" s="59"/>
      <c r="V228" s="59"/>
      <c r="W228" s="59"/>
      <c r="X228" s="59"/>
      <c r="Y228" s="59"/>
    </row>
    <row r="229" spans="3:25">
      <c r="C229" s="61"/>
      <c r="M229" s="59"/>
      <c r="S229" s="59"/>
      <c r="V229" s="59"/>
      <c r="W229" s="59"/>
      <c r="X229" s="59"/>
      <c r="Y229" s="59"/>
    </row>
    <row r="230" spans="3:25">
      <c r="C230" s="61"/>
      <c r="M230" s="59"/>
      <c r="S230" s="59"/>
      <c r="V230" s="59"/>
      <c r="W230" s="59"/>
      <c r="X230" s="59"/>
      <c r="Y230" s="59"/>
    </row>
    <row r="231" spans="3:25">
      <c r="C231" s="61"/>
      <c r="M231" s="59"/>
      <c r="S231" s="59"/>
      <c r="V231" s="59"/>
      <c r="W231" s="59"/>
      <c r="X231" s="59"/>
      <c r="Y231" s="59"/>
    </row>
    <row r="232" spans="3:25">
      <c r="C232" s="61"/>
      <c r="M232" s="59"/>
      <c r="S232" s="59"/>
      <c r="V232" s="59"/>
      <c r="W232" s="59"/>
      <c r="X232" s="59"/>
      <c r="Y232" s="59"/>
    </row>
    <row r="233" spans="3:25">
      <c r="C233" s="61"/>
      <c r="M233" s="59"/>
      <c r="S233" s="59"/>
      <c r="V233" s="59"/>
      <c r="W233" s="59"/>
      <c r="X233" s="59"/>
      <c r="Y233" s="59"/>
    </row>
    <row r="234" spans="3:25">
      <c r="C234" s="61"/>
      <c r="M234" s="59"/>
      <c r="S234" s="59"/>
      <c r="V234" s="59"/>
      <c r="W234" s="59"/>
      <c r="X234" s="59"/>
      <c r="Y234" s="59"/>
    </row>
    <row r="235" spans="3:25">
      <c r="C235" s="61"/>
      <c r="M235" s="59"/>
      <c r="S235" s="59"/>
      <c r="V235" s="59"/>
      <c r="W235" s="59"/>
      <c r="X235" s="59"/>
      <c r="Y235" s="59"/>
    </row>
    <row r="236" spans="3:25">
      <c r="C236" s="61"/>
      <c r="M236" s="59"/>
      <c r="S236" s="59"/>
      <c r="V236" s="59"/>
      <c r="W236" s="59"/>
      <c r="X236" s="59"/>
      <c r="Y236" s="59"/>
    </row>
    <row r="237" spans="3:25">
      <c r="C237" s="61"/>
      <c r="M237" s="59"/>
      <c r="S237" s="59"/>
      <c r="V237" s="59"/>
      <c r="W237" s="59"/>
      <c r="X237" s="59"/>
      <c r="Y237" s="59"/>
    </row>
    <row r="238" spans="3:25">
      <c r="C238" s="61"/>
      <c r="M238" s="59"/>
      <c r="S238" s="59"/>
      <c r="V238" s="59"/>
      <c r="W238" s="59"/>
      <c r="X238" s="59"/>
      <c r="Y238" s="59"/>
    </row>
    <row r="239" spans="3:25">
      <c r="C239" s="61"/>
      <c r="M239" s="59"/>
      <c r="S239" s="59"/>
      <c r="V239" s="59"/>
      <c r="W239" s="59"/>
      <c r="X239" s="59"/>
      <c r="Y239" s="59"/>
    </row>
    <row r="240" spans="3:25">
      <c r="C240" s="61"/>
      <c r="M240" s="59"/>
      <c r="S240" s="59"/>
      <c r="V240" s="59"/>
      <c r="W240" s="59"/>
      <c r="X240" s="59"/>
      <c r="Y240" s="59"/>
    </row>
    <row r="241" spans="3:25">
      <c r="C241" s="61"/>
      <c r="M241" s="59"/>
      <c r="S241" s="59"/>
      <c r="V241" s="59"/>
      <c r="W241" s="59"/>
      <c r="X241" s="59"/>
      <c r="Y241" s="59"/>
    </row>
    <row r="242" spans="3:25">
      <c r="C242" s="61"/>
      <c r="M242" s="59"/>
      <c r="S242" s="59"/>
      <c r="V242" s="59"/>
      <c r="W242" s="59"/>
      <c r="X242" s="59"/>
      <c r="Y242" s="59"/>
    </row>
    <row r="243" spans="3:25">
      <c r="C243" s="61"/>
      <c r="M243" s="59"/>
      <c r="S243" s="59"/>
      <c r="V243" s="59"/>
      <c r="W243" s="59"/>
      <c r="X243" s="59"/>
      <c r="Y243" s="59"/>
    </row>
    <row r="244" spans="3:25">
      <c r="C244" s="61"/>
      <c r="M244" s="59"/>
      <c r="S244" s="59"/>
      <c r="V244" s="59"/>
      <c r="W244" s="59"/>
      <c r="X244" s="59"/>
      <c r="Y244" s="59"/>
    </row>
    <row r="245" spans="3:25">
      <c r="C245" s="61"/>
      <c r="M245" s="59"/>
      <c r="S245" s="59"/>
      <c r="V245" s="59"/>
      <c r="W245" s="59"/>
      <c r="X245" s="59"/>
      <c r="Y245" s="59"/>
    </row>
    <row r="246" spans="3:25">
      <c r="C246" s="61"/>
      <c r="M246" s="59"/>
      <c r="S246" s="59"/>
      <c r="V246" s="59"/>
      <c r="W246" s="59"/>
      <c r="X246" s="59"/>
      <c r="Y246" s="59"/>
    </row>
    <row r="247" spans="3:25">
      <c r="C247" s="61"/>
      <c r="M247" s="59"/>
      <c r="S247" s="59"/>
      <c r="V247" s="59"/>
      <c r="W247" s="59"/>
      <c r="X247" s="59"/>
      <c r="Y247" s="59"/>
    </row>
    <row r="248" spans="3:25">
      <c r="C248" s="61"/>
      <c r="M248" s="59"/>
      <c r="S248" s="59"/>
      <c r="V248" s="59"/>
      <c r="W248" s="59"/>
      <c r="X248" s="59"/>
      <c r="Y248" s="59"/>
    </row>
    <row r="249" spans="3:25">
      <c r="C249" s="61"/>
      <c r="M249" s="59"/>
      <c r="S249" s="59"/>
      <c r="V249" s="59"/>
      <c r="W249" s="59"/>
      <c r="X249" s="59"/>
      <c r="Y249" s="59"/>
    </row>
    <row r="250" spans="3:25">
      <c r="C250" s="61"/>
      <c r="M250" s="59"/>
      <c r="S250" s="59"/>
      <c r="V250" s="59"/>
      <c r="W250" s="59"/>
      <c r="X250" s="59"/>
      <c r="Y250" s="59"/>
    </row>
    <row r="251" spans="3:25">
      <c r="C251" s="61"/>
      <c r="M251" s="59"/>
      <c r="S251" s="59"/>
      <c r="V251" s="59"/>
      <c r="W251" s="59"/>
      <c r="X251" s="59"/>
      <c r="Y251" s="59"/>
    </row>
    <row r="252" spans="3:25">
      <c r="C252" s="61"/>
      <c r="M252" s="59"/>
      <c r="S252" s="59"/>
      <c r="V252" s="59"/>
      <c r="W252" s="59"/>
      <c r="X252" s="59"/>
      <c r="Y252" s="59"/>
    </row>
    <row r="253" spans="3:25">
      <c r="C253" s="61"/>
      <c r="M253" s="59"/>
      <c r="S253" s="59"/>
      <c r="V253" s="59"/>
      <c r="W253" s="59"/>
      <c r="X253" s="59"/>
      <c r="Y253" s="59"/>
    </row>
    <row r="254" spans="3:25">
      <c r="C254" s="61"/>
      <c r="M254" s="59"/>
      <c r="S254" s="59"/>
      <c r="V254" s="59"/>
      <c r="W254" s="59"/>
      <c r="X254" s="59"/>
      <c r="Y254" s="59"/>
    </row>
    <row r="255" spans="3:25">
      <c r="C255" s="61"/>
      <c r="M255" s="59"/>
      <c r="S255" s="59"/>
      <c r="V255" s="59"/>
      <c r="W255" s="59"/>
      <c r="X255" s="59"/>
      <c r="Y255" s="59"/>
    </row>
    <row r="256" spans="3:25">
      <c r="C256" s="61"/>
      <c r="M256" s="59"/>
      <c r="S256" s="59"/>
      <c r="V256" s="59"/>
      <c r="W256" s="59"/>
      <c r="X256" s="59"/>
      <c r="Y256" s="59"/>
    </row>
    <row r="257" spans="3:25">
      <c r="C257" s="61"/>
      <c r="M257" s="59"/>
      <c r="S257" s="59"/>
      <c r="V257" s="59"/>
      <c r="W257" s="59"/>
      <c r="X257" s="59"/>
      <c r="Y257" s="59"/>
    </row>
    <row r="258" spans="3:25">
      <c r="C258" s="61"/>
      <c r="M258" s="59"/>
      <c r="S258" s="59"/>
      <c r="V258" s="59"/>
      <c r="W258" s="59"/>
      <c r="X258" s="59"/>
      <c r="Y258" s="59"/>
    </row>
    <row r="259" spans="3:25">
      <c r="C259" s="61"/>
      <c r="M259" s="59"/>
      <c r="S259" s="59"/>
      <c r="V259" s="59"/>
      <c r="W259" s="59"/>
      <c r="X259" s="59"/>
      <c r="Y259" s="59"/>
    </row>
    <row r="260" spans="3:25">
      <c r="C260" s="61"/>
      <c r="M260" s="59"/>
      <c r="S260" s="59"/>
      <c r="V260" s="59"/>
      <c r="W260" s="59"/>
      <c r="X260" s="59"/>
      <c r="Y260" s="59"/>
    </row>
    <row r="261" spans="3:25">
      <c r="C261" s="61"/>
      <c r="M261" s="59"/>
      <c r="S261" s="59"/>
      <c r="V261" s="59"/>
      <c r="W261" s="59"/>
      <c r="X261" s="59"/>
      <c r="Y261" s="59"/>
    </row>
    <row r="262" spans="3:25">
      <c r="C262" s="61"/>
      <c r="M262" s="59"/>
      <c r="S262" s="59"/>
      <c r="V262" s="59"/>
      <c r="W262" s="59"/>
      <c r="X262" s="59"/>
      <c r="Y262" s="59"/>
    </row>
    <row r="263" spans="3:25">
      <c r="C263" s="61"/>
      <c r="M263" s="59"/>
      <c r="S263" s="59"/>
      <c r="V263" s="59"/>
      <c r="W263" s="59"/>
      <c r="X263" s="59"/>
      <c r="Y263" s="59"/>
    </row>
    <row r="264" spans="3:25">
      <c r="C264" s="61"/>
      <c r="M264" s="59"/>
      <c r="S264" s="59"/>
      <c r="V264" s="59"/>
      <c r="W264" s="59"/>
      <c r="X264" s="59"/>
      <c r="Y264" s="59"/>
    </row>
    <row r="265" spans="3:25">
      <c r="C265" s="61"/>
      <c r="M265" s="59"/>
      <c r="S265" s="59"/>
      <c r="V265" s="59"/>
      <c r="W265" s="59"/>
      <c r="X265" s="59"/>
      <c r="Y265" s="59"/>
    </row>
    <row r="266" spans="3:25">
      <c r="C266" s="61"/>
      <c r="M266" s="59"/>
      <c r="S266" s="59"/>
      <c r="V266" s="59"/>
      <c r="W266" s="59"/>
      <c r="X266" s="59"/>
      <c r="Y266" s="59"/>
    </row>
    <row r="267" spans="3:25">
      <c r="C267" s="61"/>
      <c r="M267" s="59"/>
      <c r="S267" s="59"/>
      <c r="V267" s="59"/>
      <c r="W267" s="59"/>
      <c r="X267" s="59"/>
      <c r="Y267" s="59"/>
    </row>
    <row r="268" spans="3:25">
      <c r="C268" s="61"/>
      <c r="M268" s="59"/>
      <c r="S268" s="59"/>
      <c r="V268" s="59"/>
      <c r="W268" s="59"/>
      <c r="X268" s="59"/>
      <c r="Y268" s="59"/>
    </row>
    <row r="269" spans="3:25">
      <c r="C269" s="61"/>
      <c r="M269" s="59"/>
      <c r="S269" s="59"/>
      <c r="V269" s="59"/>
      <c r="W269" s="59"/>
      <c r="X269" s="59"/>
      <c r="Y269" s="59"/>
    </row>
    <row r="270" spans="3:25">
      <c r="C270" s="61"/>
      <c r="M270" s="59"/>
      <c r="S270" s="59"/>
      <c r="V270" s="59"/>
      <c r="W270" s="59"/>
      <c r="X270" s="59"/>
      <c r="Y270" s="59"/>
    </row>
    <row r="271" spans="3:25">
      <c r="C271" s="61"/>
      <c r="M271" s="59"/>
      <c r="S271" s="59"/>
      <c r="V271" s="59"/>
      <c r="W271" s="59"/>
      <c r="X271" s="59"/>
      <c r="Y271" s="59"/>
    </row>
    <row r="272" spans="3:25">
      <c r="C272" s="61"/>
      <c r="M272" s="59"/>
      <c r="S272" s="59"/>
      <c r="V272" s="59"/>
      <c r="W272" s="59"/>
      <c r="X272" s="59"/>
      <c r="Y272" s="59"/>
    </row>
    <row r="273" spans="3:25">
      <c r="C273" s="61"/>
      <c r="M273" s="59"/>
      <c r="S273" s="59"/>
      <c r="V273" s="59"/>
      <c r="W273" s="59"/>
      <c r="X273" s="59"/>
      <c r="Y273" s="59"/>
    </row>
    <row r="274" spans="3:25">
      <c r="C274" s="61"/>
      <c r="M274" s="59"/>
      <c r="S274" s="59"/>
      <c r="V274" s="59"/>
      <c r="W274" s="59"/>
      <c r="X274" s="59"/>
      <c r="Y274" s="59"/>
    </row>
    <row r="275" spans="3:25">
      <c r="C275" s="61"/>
      <c r="M275" s="59"/>
      <c r="S275" s="59"/>
      <c r="V275" s="59"/>
      <c r="W275" s="59"/>
      <c r="X275" s="59"/>
      <c r="Y275" s="59"/>
    </row>
    <row r="276" spans="3:25">
      <c r="C276" s="61"/>
      <c r="M276" s="59"/>
      <c r="S276" s="59"/>
      <c r="V276" s="59"/>
      <c r="W276" s="59"/>
      <c r="X276" s="59"/>
      <c r="Y276" s="59"/>
    </row>
    <row r="277" spans="3:25">
      <c r="C277" s="61"/>
      <c r="M277" s="59"/>
      <c r="S277" s="59"/>
      <c r="V277" s="59"/>
      <c r="W277" s="59"/>
      <c r="X277" s="59"/>
      <c r="Y277" s="59"/>
    </row>
    <row r="278" spans="3:25">
      <c r="C278" s="61"/>
      <c r="M278" s="59"/>
      <c r="S278" s="59"/>
      <c r="V278" s="59"/>
      <c r="W278" s="59"/>
      <c r="X278" s="59"/>
      <c r="Y278" s="59"/>
    </row>
    <row r="279" spans="3:25">
      <c r="C279" s="61"/>
      <c r="M279" s="59"/>
      <c r="S279" s="59"/>
      <c r="V279" s="59"/>
      <c r="W279" s="59"/>
      <c r="X279" s="59"/>
      <c r="Y279" s="59"/>
    </row>
    <row r="280" spans="3:25">
      <c r="C280" s="61"/>
      <c r="M280" s="59"/>
      <c r="S280" s="59"/>
      <c r="V280" s="59"/>
      <c r="W280" s="59"/>
      <c r="X280" s="59"/>
      <c r="Y280" s="59"/>
    </row>
    <row r="281" spans="3:25">
      <c r="C281" s="61"/>
      <c r="M281" s="59"/>
      <c r="S281" s="59"/>
      <c r="V281" s="59"/>
      <c r="W281" s="59"/>
      <c r="X281" s="59"/>
      <c r="Y281" s="59"/>
    </row>
    <row r="282" spans="3:25">
      <c r="C282" s="61"/>
      <c r="M282" s="59"/>
      <c r="S282" s="59"/>
      <c r="V282" s="59"/>
      <c r="W282" s="59"/>
      <c r="X282" s="59"/>
      <c r="Y282" s="59"/>
    </row>
    <row r="283" spans="3:25">
      <c r="C283" s="61"/>
      <c r="M283" s="59"/>
      <c r="S283" s="59"/>
      <c r="V283" s="59"/>
      <c r="W283" s="59"/>
      <c r="X283" s="59"/>
      <c r="Y283" s="59"/>
    </row>
    <row r="284" spans="3:25">
      <c r="C284" s="61"/>
      <c r="M284" s="59"/>
      <c r="S284" s="59"/>
      <c r="V284" s="59"/>
      <c r="W284" s="59"/>
      <c r="X284" s="59"/>
      <c r="Y284" s="59"/>
    </row>
    <row r="285" spans="3:25">
      <c r="C285" s="61"/>
      <c r="M285" s="59"/>
      <c r="S285" s="59"/>
      <c r="V285" s="59"/>
      <c r="W285" s="59"/>
      <c r="X285" s="59"/>
      <c r="Y285" s="59"/>
    </row>
    <row r="286" spans="3:25">
      <c r="C286" s="61"/>
      <c r="M286" s="59"/>
      <c r="S286" s="59"/>
      <c r="V286" s="59"/>
      <c r="W286" s="59"/>
      <c r="X286" s="59"/>
      <c r="Y286" s="59"/>
    </row>
    <row r="287" spans="3:25">
      <c r="C287" s="61"/>
      <c r="M287" s="59"/>
      <c r="S287" s="59"/>
      <c r="V287" s="59"/>
      <c r="W287" s="59"/>
      <c r="X287" s="59"/>
      <c r="Y287" s="59"/>
    </row>
    <row r="288" spans="3:25">
      <c r="C288" s="61"/>
      <c r="M288" s="59"/>
      <c r="S288" s="59"/>
      <c r="V288" s="59"/>
      <c r="W288" s="59"/>
      <c r="X288" s="59"/>
      <c r="Y288" s="59"/>
    </row>
    <row r="289" spans="3:25">
      <c r="C289" s="61"/>
      <c r="M289" s="59"/>
      <c r="S289" s="59"/>
      <c r="V289" s="59"/>
      <c r="W289" s="59"/>
      <c r="X289" s="59"/>
      <c r="Y289" s="59"/>
    </row>
    <row r="290" spans="3:25">
      <c r="C290" s="61"/>
      <c r="M290" s="59"/>
      <c r="S290" s="59"/>
      <c r="V290" s="59"/>
      <c r="W290" s="59"/>
      <c r="X290" s="59"/>
      <c r="Y290" s="59"/>
    </row>
    <row r="291" spans="3:25">
      <c r="C291" s="61"/>
      <c r="M291" s="59"/>
      <c r="S291" s="59"/>
      <c r="V291" s="59"/>
      <c r="W291" s="59"/>
      <c r="X291" s="59"/>
      <c r="Y291" s="59"/>
    </row>
    <row r="292" spans="3:25">
      <c r="C292" s="61"/>
      <c r="M292" s="59"/>
      <c r="S292" s="59"/>
      <c r="V292" s="59"/>
      <c r="W292" s="59"/>
      <c r="X292" s="59"/>
      <c r="Y292" s="59"/>
    </row>
    <row r="293" spans="3:25">
      <c r="C293" s="61"/>
      <c r="M293" s="59"/>
      <c r="S293" s="59"/>
      <c r="V293" s="59"/>
      <c r="W293" s="59"/>
      <c r="X293" s="59"/>
      <c r="Y293" s="59"/>
    </row>
    <row r="294" spans="3:25">
      <c r="C294" s="61"/>
      <c r="M294" s="59"/>
      <c r="S294" s="59"/>
      <c r="V294" s="59"/>
      <c r="W294" s="59"/>
      <c r="X294" s="59"/>
      <c r="Y294" s="59"/>
    </row>
    <row r="295" spans="3:25">
      <c r="C295" s="61"/>
      <c r="M295" s="59"/>
      <c r="S295" s="59"/>
      <c r="V295" s="59"/>
      <c r="W295" s="59"/>
      <c r="X295" s="59"/>
      <c r="Y295" s="59"/>
    </row>
    <row r="296" spans="3:25">
      <c r="C296" s="61"/>
      <c r="M296" s="59"/>
      <c r="S296" s="59"/>
      <c r="V296" s="59"/>
      <c r="W296" s="59"/>
      <c r="X296" s="59"/>
      <c r="Y296" s="59"/>
    </row>
    <row r="297" spans="3:25">
      <c r="C297" s="61"/>
      <c r="M297" s="59"/>
      <c r="S297" s="59"/>
      <c r="V297" s="59"/>
      <c r="W297" s="59"/>
      <c r="X297" s="59"/>
      <c r="Y297" s="59"/>
    </row>
    <row r="298" spans="3:25">
      <c r="C298" s="61"/>
      <c r="M298" s="59"/>
      <c r="S298" s="59"/>
      <c r="V298" s="59"/>
      <c r="W298" s="59"/>
      <c r="X298" s="59"/>
      <c r="Y298" s="59"/>
    </row>
    <row r="299" spans="3:25">
      <c r="C299" s="61"/>
      <c r="M299" s="59"/>
      <c r="S299" s="59"/>
      <c r="V299" s="59"/>
      <c r="W299" s="59"/>
      <c r="X299" s="59"/>
      <c r="Y299" s="59"/>
    </row>
    <row r="300" spans="3:25">
      <c r="C300" s="61"/>
      <c r="M300" s="59"/>
      <c r="S300" s="59"/>
      <c r="V300" s="59"/>
      <c r="W300" s="59"/>
      <c r="X300" s="59"/>
      <c r="Y300" s="59"/>
    </row>
    <row r="301" spans="3:25">
      <c r="C301" s="61"/>
      <c r="M301" s="59"/>
      <c r="S301" s="59"/>
      <c r="V301" s="59"/>
      <c r="W301" s="59"/>
      <c r="X301" s="59"/>
      <c r="Y301" s="59"/>
    </row>
    <row r="302" spans="3:25">
      <c r="C302" s="61"/>
      <c r="M302" s="59"/>
      <c r="S302" s="59"/>
      <c r="V302" s="59"/>
      <c r="W302" s="59"/>
      <c r="X302" s="59"/>
      <c r="Y302" s="59"/>
    </row>
    <row r="303" spans="3:25">
      <c r="C303" s="61"/>
      <c r="M303" s="59"/>
      <c r="S303" s="59"/>
      <c r="V303" s="59"/>
      <c r="W303" s="59"/>
      <c r="X303" s="59"/>
      <c r="Y303" s="59"/>
    </row>
    <row r="304" spans="3:25">
      <c r="C304" s="61"/>
      <c r="M304" s="59"/>
      <c r="S304" s="59"/>
      <c r="V304" s="59"/>
      <c r="W304" s="59"/>
      <c r="X304" s="59"/>
      <c r="Y304" s="59"/>
    </row>
    <row r="305" spans="3:25">
      <c r="C305" s="61"/>
      <c r="M305" s="59"/>
      <c r="S305" s="59"/>
      <c r="V305" s="59"/>
      <c r="W305" s="59"/>
      <c r="X305" s="59"/>
      <c r="Y305" s="59"/>
    </row>
    <row r="306" spans="3:25">
      <c r="C306" s="61"/>
      <c r="M306" s="59"/>
      <c r="S306" s="59"/>
      <c r="V306" s="59"/>
      <c r="W306" s="59"/>
      <c r="X306" s="59"/>
      <c r="Y306" s="59"/>
    </row>
    <row r="307" spans="3:25">
      <c r="C307" s="61"/>
      <c r="M307" s="59"/>
      <c r="S307" s="59"/>
      <c r="V307" s="59"/>
      <c r="W307" s="59"/>
      <c r="X307" s="59"/>
      <c r="Y307" s="59"/>
    </row>
    <row r="308" spans="3:25">
      <c r="C308" s="61"/>
      <c r="M308" s="59"/>
      <c r="S308" s="59"/>
      <c r="V308" s="59"/>
      <c r="W308" s="59"/>
      <c r="X308" s="59"/>
      <c r="Y308" s="59"/>
    </row>
    <row r="309" spans="3:25">
      <c r="C309" s="61"/>
      <c r="M309" s="59"/>
      <c r="S309" s="59"/>
      <c r="V309" s="59"/>
      <c r="W309" s="59"/>
      <c r="X309" s="59"/>
      <c r="Y309" s="59"/>
    </row>
    <row r="310" spans="3:25">
      <c r="C310" s="61"/>
      <c r="M310" s="59"/>
      <c r="S310" s="59"/>
      <c r="V310" s="59"/>
      <c r="W310" s="59"/>
      <c r="X310" s="59"/>
      <c r="Y310" s="59"/>
    </row>
    <row r="311" spans="3:25">
      <c r="C311" s="61"/>
      <c r="M311" s="59"/>
      <c r="S311" s="59"/>
      <c r="V311" s="59"/>
      <c r="W311" s="59"/>
      <c r="X311" s="59"/>
      <c r="Y311" s="59"/>
    </row>
    <row r="312" spans="3:25">
      <c r="C312" s="61"/>
      <c r="M312" s="59"/>
      <c r="S312" s="59"/>
      <c r="V312" s="59"/>
      <c r="W312" s="59"/>
      <c r="X312" s="59"/>
      <c r="Y312" s="59"/>
    </row>
    <row r="313" spans="3:25">
      <c r="C313" s="61"/>
      <c r="M313" s="59"/>
      <c r="S313" s="59"/>
      <c r="V313" s="59"/>
      <c r="W313" s="59"/>
      <c r="X313" s="59"/>
      <c r="Y313" s="59"/>
    </row>
    <row r="314" spans="3:25">
      <c r="C314" s="61"/>
      <c r="M314" s="59"/>
      <c r="S314" s="59"/>
      <c r="V314" s="59"/>
      <c r="W314" s="59"/>
      <c r="X314" s="59"/>
      <c r="Y314" s="59"/>
    </row>
    <row r="315" spans="3:25">
      <c r="C315" s="61"/>
      <c r="M315" s="59"/>
      <c r="S315" s="59"/>
      <c r="V315" s="59"/>
      <c r="W315" s="59"/>
      <c r="X315" s="59"/>
      <c r="Y315" s="59"/>
    </row>
    <row r="316" spans="3:25">
      <c r="C316" s="61"/>
      <c r="M316" s="59"/>
      <c r="S316" s="59"/>
      <c r="V316" s="59"/>
      <c r="W316" s="59"/>
      <c r="X316" s="59"/>
      <c r="Y316" s="59"/>
    </row>
    <row r="317" spans="3:25">
      <c r="C317" s="61"/>
      <c r="M317" s="59"/>
      <c r="S317" s="59"/>
      <c r="V317" s="59"/>
      <c r="W317" s="59"/>
      <c r="X317" s="59"/>
      <c r="Y317" s="59"/>
    </row>
    <row r="318" spans="3:25">
      <c r="C318" s="61"/>
      <c r="M318" s="59"/>
      <c r="S318" s="59"/>
      <c r="V318" s="59"/>
      <c r="W318" s="59"/>
      <c r="X318" s="59"/>
      <c r="Y318" s="59"/>
    </row>
    <row r="319" spans="3:25">
      <c r="C319" s="61"/>
      <c r="M319" s="59"/>
      <c r="S319" s="59"/>
      <c r="V319" s="59"/>
      <c r="W319" s="59"/>
      <c r="X319" s="59"/>
      <c r="Y319" s="59"/>
    </row>
    <row r="320" spans="3:25">
      <c r="C320" s="61"/>
      <c r="M320" s="59"/>
      <c r="S320" s="59"/>
      <c r="V320" s="59"/>
      <c r="W320" s="59"/>
      <c r="X320" s="59"/>
      <c r="Y320" s="59"/>
    </row>
    <row r="321" spans="3:25">
      <c r="C321" s="61"/>
      <c r="M321" s="59"/>
      <c r="S321" s="59"/>
      <c r="V321" s="59"/>
      <c r="W321" s="59"/>
      <c r="X321" s="59"/>
      <c r="Y321" s="59"/>
    </row>
    <row r="322" spans="3:25">
      <c r="C322" s="61"/>
      <c r="M322" s="59"/>
      <c r="S322" s="59"/>
      <c r="V322" s="59"/>
      <c r="W322" s="59"/>
      <c r="X322" s="59"/>
      <c r="Y322" s="59"/>
    </row>
    <row r="323" spans="3:25">
      <c r="C323" s="61"/>
      <c r="M323" s="59"/>
      <c r="S323" s="59"/>
      <c r="V323" s="59"/>
      <c r="W323" s="59"/>
      <c r="X323" s="59"/>
      <c r="Y323" s="59"/>
    </row>
    <row r="324" spans="3:25">
      <c r="C324" s="61"/>
      <c r="M324" s="59"/>
      <c r="S324" s="59"/>
      <c r="V324" s="59"/>
      <c r="W324" s="59"/>
      <c r="X324" s="59"/>
      <c r="Y324" s="59"/>
    </row>
    <row r="325" spans="3:25">
      <c r="C325" s="61"/>
      <c r="M325" s="59"/>
      <c r="S325" s="59"/>
      <c r="V325" s="59"/>
      <c r="W325" s="59"/>
      <c r="X325" s="59"/>
      <c r="Y325" s="59"/>
    </row>
    <row r="326" spans="3:25">
      <c r="C326" s="61"/>
      <c r="M326" s="59"/>
      <c r="S326" s="59"/>
      <c r="V326" s="59"/>
      <c r="W326" s="59"/>
      <c r="X326" s="59"/>
      <c r="Y326" s="59"/>
    </row>
    <row r="327" spans="3:25">
      <c r="C327" s="61"/>
      <c r="M327" s="59"/>
      <c r="S327" s="59"/>
      <c r="V327" s="59"/>
      <c r="W327" s="59"/>
      <c r="X327" s="59"/>
      <c r="Y327" s="59"/>
    </row>
    <row r="328" spans="3:25">
      <c r="C328" s="61"/>
      <c r="M328" s="59"/>
      <c r="S328" s="59"/>
      <c r="V328" s="59"/>
      <c r="W328" s="59"/>
      <c r="X328" s="59"/>
      <c r="Y328" s="59"/>
    </row>
    <row r="329" spans="3:25">
      <c r="C329" s="61"/>
      <c r="M329" s="59"/>
      <c r="S329" s="59"/>
      <c r="V329" s="59"/>
      <c r="W329" s="59"/>
      <c r="X329" s="59"/>
      <c r="Y329" s="59"/>
    </row>
    <row r="330" spans="3:25">
      <c r="C330" s="61"/>
      <c r="M330" s="59"/>
      <c r="S330" s="59"/>
      <c r="V330" s="59"/>
      <c r="W330" s="59"/>
      <c r="X330" s="59"/>
      <c r="Y330" s="59"/>
    </row>
    <row r="331" spans="3:25">
      <c r="C331" s="61"/>
      <c r="M331" s="59"/>
      <c r="S331" s="59"/>
      <c r="V331" s="59"/>
      <c r="W331" s="59"/>
      <c r="X331" s="59"/>
      <c r="Y331" s="59"/>
    </row>
    <row r="332" spans="3:25">
      <c r="C332" s="61"/>
      <c r="M332" s="59"/>
      <c r="S332" s="59"/>
      <c r="V332" s="59"/>
      <c r="W332" s="59"/>
      <c r="X332" s="59"/>
      <c r="Y332" s="59"/>
    </row>
    <row r="333" spans="3:25">
      <c r="C333" s="61"/>
      <c r="M333" s="59"/>
      <c r="S333" s="59"/>
      <c r="V333" s="59"/>
      <c r="W333" s="59"/>
      <c r="X333" s="59"/>
      <c r="Y333" s="59"/>
    </row>
    <row r="334" spans="3:25">
      <c r="C334" s="61"/>
      <c r="M334" s="59"/>
      <c r="S334" s="59"/>
      <c r="V334" s="59"/>
      <c r="W334" s="59"/>
      <c r="X334" s="59"/>
      <c r="Y334" s="59"/>
    </row>
    <row r="335" spans="3:25">
      <c r="C335" s="61"/>
      <c r="M335" s="59"/>
      <c r="S335" s="59"/>
      <c r="V335" s="59"/>
      <c r="W335" s="59"/>
      <c r="X335" s="59"/>
      <c r="Y335" s="59"/>
    </row>
    <row r="336" spans="3:25">
      <c r="C336" s="61"/>
      <c r="M336" s="59"/>
      <c r="S336" s="59"/>
      <c r="V336" s="59"/>
      <c r="W336" s="59"/>
      <c r="X336" s="59"/>
      <c r="Y336" s="59"/>
    </row>
    <row r="337" spans="3:25">
      <c r="C337" s="61"/>
      <c r="M337" s="59"/>
      <c r="S337" s="59"/>
      <c r="V337" s="59"/>
      <c r="W337" s="59"/>
      <c r="X337" s="59"/>
      <c r="Y337" s="59"/>
    </row>
    <row r="338" spans="3:25">
      <c r="C338" s="61"/>
      <c r="M338" s="59"/>
      <c r="S338" s="59"/>
      <c r="V338" s="59"/>
      <c r="W338" s="59"/>
      <c r="X338" s="59"/>
      <c r="Y338" s="59"/>
    </row>
    <row r="339" spans="3:25">
      <c r="C339" s="61"/>
      <c r="M339" s="59"/>
      <c r="S339" s="59"/>
      <c r="V339" s="59"/>
      <c r="W339" s="59"/>
      <c r="X339" s="59"/>
      <c r="Y339" s="59"/>
    </row>
    <row r="340" spans="3:25">
      <c r="C340" s="61"/>
      <c r="M340" s="59"/>
      <c r="S340" s="59"/>
      <c r="V340" s="59"/>
      <c r="W340" s="59"/>
      <c r="X340" s="59"/>
      <c r="Y340" s="59"/>
    </row>
    <row r="341" spans="3:25">
      <c r="C341" s="61"/>
      <c r="M341" s="59"/>
      <c r="S341" s="59"/>
      <c r="V341" s="59"/>
      <c r="W341" s="59"/>
      <c r="X341" s="59"/>
      <c r="Y341" s="59"/>
    </row>
    <row r="342" spans="3:25">
      <c r="C342" s="61"/>
      <c r="M342" s="59"/>
      <c r="S342" s="59"/>
      <c r="V342" s="59"/>
      <c r="W342" s="59"/>
      <c r="X342" s="59"/>
      <c r="Y342" s="59"/>
    </row>
    <row r="343" spans="3:25">
      <c r="C343" s="61"/>
      <c r="M343" s="59"/>
      <c r="S343" s="59"/>
      <c r="V343" s="59"/>
      <c r="W343" s="59"/>
      <c r="X343" s="59"/>
      <c r="Y343" s="59"/>
    </row>
    <row r="344" spans="3:25">
      <c r="C344" s="61"/>
      <c r="M344" s="59"/>
      <c r="S344" s="59"/>
      <c r="V344" s="59"/>
      <c r="W344" s="59"/>
      <c r="X344" s="59"/>
      <c r="Y344" s="59"/>
    </row>
    <row r="345" spans="3:25">
      <c r="C345" s="61"/>
      <c r="M345" s="59"/>
      <c r="S345" s="59"/>
      <c r="V345" s="59"/>
      <c r="W345" s="59"/>
      <c r="X345" s="59"/>
      <c r="Y345" s="59"/>
    </row>
    <row r="346" spans="3:25">
      <c r="C346" s="61"/>
      <c r="M346" s="59"/>
      <c r="S346" s="59"/>
      <c r="V346" s="59"/>
      <c r="W346" s="59"/>
      <c r="X346" s="59"/>
      <c r="Y346" s="59"/>
    </row>
    <row r="347" spans="3:25">
      <c r="C347" s="61"/>
      <c r="M347" s="59"/>
      <c r="S347" s="59"/>
      <c r="V347" s="59"/>
      <c r="W347" s="59"/>
      <c r="X347" s="59"/>
      <c r="Y347" s="59"/>
    </row>
    <row r="348" spans="3:25">
      <c r="C348" s="61"/>
      <c r="M348" s="59"/>
      <c r="S348" s="59"/>
      <c r="V348" s="59"/>
      <c r="W348" s="59"/>
      <c r="X348" s="59"/>
      <c r="Y348" s="59"/>
    </row>
    <row r="349" spans="3:25">
      <c r="C349" s="61"/>
      <c r="M349" s="59"/>
      <c r="S349" s="59"/>
      <c r="V349" s="59"/>
      <c r="W349" s="59"/>
      <c r="X349" s="59"/>
      <c r="Y349" s="59"/>
    </row>
    <row r="350" spans="3:25">
      <c r="C350" s="61"/>
      <c r="M350" s="59"/>
      <c r="S350" s="59"/>
      <c r="V350" s="59"/>
      <c r="W350" s="59"/>
      <c r="X350" s="59"/>
      <c r="Y350" s="59"/>
    </row>
    <row r="351" spans="3:25">
      <c r="C351" s="61"/>
      <c r="M351" s="59"/>
      <c r="S351" s="59"/>
      <c r="V351" s="59"/>
      <c r="W351" s="59"/>
      <c r="X351" s="59"/>
      <c r="Y351" s="59"/>
    </row>
    <row r="352" spans="3:25">
      <c r="C352" s="61"/>
      <c r="M352" s="59"/>
      <c r="S352" s="59"/>
      <c r="V352" s="59"/>
      <c r="W352" s="59"/>
      <c r="X352" s="59"/>
      <c r="Y352" s="59"/>
    </row>
    <row r="353" spans="3:25">
      <c r="C353" s="61"/>
      <c r="M353" s="59"/>
      <c r="S353" s="59"/>
      <c r="V353" s="59"/>
      <c r="W353" s="59"/>
      <c r="X353" s="59"/>
      <c r="Y353" s="59"/>
    </row>
    <row r="354" spans="3:25">
      <c r="C354" s="61"/>
      <c r="M354" s="59"/>
      <c r="S354" s="59"/>
      <c r="V354" s="59"/>
      <c r="W354" s="59"/>
      <c r="X354" s="59"/>
      <c r="Y354" s="59"/>
    </row>
    <row r="355" spans="3:25">
      <c r="C355" s="61"/>
      <c r="M355" s="59"/>
      <c r="S355" s="59"/>
      <c r="V355" s="59"/>
      <c r="W355" s="59"/>
      <c r="X355" s="59"/>
      <c r="Y355" s="59"/>
    </row>
    <row r="356" spans="3:25">
      <c r="C356" s="61"/>
      <c r="M356" s="59"/>
      <c r="S356" s="59"/>
      <c r="V356" s="59"/>
      <c r="W356" s="59"/>
      <c r="X356" s="59"/>
      <c r="Y356" s="59"/>
    </row>
    <row r="357" spans="3:25">
      <c r="C357" s="61"/>
      <c r="M357" s="59"/>
      <c r="S357" s="59"/>
      <c r="V357" s="59"/>
      <c r="W357" s="59"/>
      <c r="X357" s="59"/>
      <c r="Y357" s="59"/>
    </row>
    <row r="358" spans="3:25">
      <c r="C358" s="61"/>
      <c r="M358" s="59"/>
      <c r="S358" s="59"/>
      <c r="V358" s="59"/>
      <c r="W358" s="59"/>
      <c r="X358" s="59"/>
      <c r="Y358" s="59"/>
    </row>
    <row r="359" spans="3:25">
      <c r="C359" s="61"/>
      <c r="M359" s="59"/>
      <c r="S359" s="59"/>
      <c r="V359" s="59"/>
      <c r="W359" s="59"/>
      <c r="X359" s="59"/>
      <c r="Y359" s="59"/>
    </row>
    <row r="360" spans="3:25">
      <c r="C360" s="61"/>
      <c r="M360" s="59"/>
      <c r="S360" s="59"/>
      <c r="V360" s="59"/>
      <c r="W360" s="59"/>
      <c r="X360" s="59"/>
      <c r="Y360" s="59"/>
    </row>
    <row r="361" spans="3:25">
      <c r="C361" s="61"/>
      <c r="M361" s="59"/>
      <c r="S361" s="59"/>
      <c r="V361" s="59"/>
      <c r="W361" s="59"/>
      <c r="X361" s="59"/>
      <c r="Y361" s="59"/>
    </row>
    <row r="362" spans="3:25">
      <c r="C362" s="61"/>
      <c r="M362" s="59"/>
      <c r="S362" s="59"/>
      <c r="V362" s="59"/>
      <c r="W362" s="59"/>
      <c r="X362" s="59"/>
      <c r="Y362" s="59"/>
    </row>
    <row r="363" spans="3:25">
      <c r="C363" s="61"/>
      <c r="M363" s="59"/>
      <c r="S363" s="59"/>
      <c r="V363" s="59"/>
      <c r="W363" s="59"/>
      <c r="X363" s="59"/>
      <c r="Y363" s="59"/>
    </row>
    <row r="364" spans="3:25">
      <c r="C364" s="61"/>
      <c r="M364" s="59"/>
      <c r="S364" s="59"/>
      <c r="V364" s="59"/>
      <c r="W364" s="59"/>
      <c r="X364" s="59"/>
      <c r="Y364" s="59"/>
    </row>
    <row r="365" spans="3:25">
      <c r="C365" s="61"/>
      <c r="M365" s="59"/>
      <c r="S365" s="59"/>
      <c r="V365" s="59"/>
      <c r="W365" s="59"/>
      <c r="X365" s="59"/>
      <c r="Y365" s="59"/>
    </row>
    <row r="366" spans="3:25">
      <c r="C366" s="61"/>
      <c r="M366" s="59"/>
      <c r="S366" s="59"/>
      <c r="V366" s="59"/>
      <c r="W366" s="59"/>
      <c r="X366" s="59"/>
      <c r="Y366" s="59"/>
    </row>
    <row r="367" spans="3:25">
      <c r="C367" s="61"/>
      <c r="M367" s="59"/>
      <c r="S367" s="59"/>
      <c r="V367" s="59"/>
      <c r="W367" s="59"/>
      <c r="X367" s="59"/>
      <c r="Y367" s="59"/>
    </row>
    <row r="368" spans="3:25">
      <c r="C368" s="61"/>
      <c r="M368" s="59"/>
      <c r="S368" s="59"/>
      <c r="V368" s="59"/>
      <c r="W368" s="59"/>
      <c r="X368" s="59"/>
      <c r="Y368" s="59"/>
    </row>
    <row r="369" spans="3:25">
      <c r="C369" s="61"/>
      <c r="M369" s="59"/>
      <c r="S369" s="59"/>
      <c r="V369" s="59"/>
      <c r="W369" s="59"/>
      <c r="X369" s="59"/>
      <c r="Y369" s="59"/>
    </row>
    <row r="370" spans="3:25">
      <c r="C370" s="61"/>
      <c r="M370" s="59"/>
      <c r="S370" s="59"/>
      <c r="V370" s="59"/>
      <c r="W370" s="59"/>
      <c r="X370" s="59"/>
      <c r="Y370" s="59"/>
    </row>
    <row r="371" spans="3:25">
      <c r="C371" s="61"/>
      <c r="M371" s="59"/>
      <c r="S371" s="59"/>
      <c r="V371" s="59"/>
      <c r="W371" s="59"/>
      <c r="X371" s="59"/>
      <c r="Y371" s="59"/>
    </row>
    <row r="372" spans="3:25">
      <c r="C372" s="61"/>
      <c r="M372" s="59"/>
      <c r="S372" s="59"/>
      <c r="V372" s="59"/>
      <c r="W372" s="59"/>
      <c r="X372" s="59"/>
      <c r="Y372" s="59"/>
    </row>
    <row r="373" spans="3:25">
      <c r="C373" s="61"/>
      <c r="M373" s="59"/>
      <c r="S373" s="59"/>
      <c r="V373" s="59"/>
      <c r="W373" s="59"/>
      <c r="X373" s="59"/>
      <c r="Y373" s="59"/>
    </row>
    <row r="374" spans="3:25">
      <c r="C374" s="61"/>
      <c r="M374" s="59"/>
      <c r="S374" s="59"/>
      <c r="V374" s="59"/>
      <c r="W374" s="59"/>
      <c r="X374" s="59"/>
      <c r="Y374" s="59"/>
    </row>
    <row r="375" spans="3:25">
      <c r="C375" s="61"/>
      <c r="M375" s="59"/>
      <c r="S375" s="59"/>
      <c r="V375" s="59"/>
      <c r="W375" s="59"/>
      <c r="X375" s="59"/>
      <c r="Y375" s="59"/>
    </row>
    <row r="376" spans="3:25">
      <c r="C376" s="61"/>
      <c r="M376" s="59"/>
      <c r="S376" s="59"/>
      <c r="V376" s="59"/>
      <c r="W376" s="59"/>
      <c r="X376" s="59"/>
      <c r="Y376" s="59"/>
    </row>
    <row r="377" spans="3:25">
      <c r="C377" s="61"/>
      <c r="M377" s="59"/>
      <c r="S377" s="59"/>
      <c r="V377" s="59"/>
      <c r="W377" s="59"/>
      <c r="X377" s="59"/>
      <c r="Y377" s="59"/>
    </row>
    <row r="378" spans="3:25">
      <c r="C378" s="61"/>
      <c r="M378" s="59"/>
      <c r="S378" s="59"/>
      <c r="V378" s="59"/>
      <c r="W378" s="59"/>
      <c r="X378" s="59"/>
      <c r="Y378" s="59"/>
    </row>
    <row r="379" spans="3:25">
      <c r="C379" s="61"/>
      <c r="M379" s="59"/>
      <c r="S379" s="59"/>
      <c r="V379" s="59"/>
      <c r="W379" s="59"/>
      <c r="X379" s="59"/>
      <c r="Y379" s="59"/>
    </row>
    <row r="380" spans="3:25">
      <c r="C380" s="61"/>
      <c r="M380" s="59"/>
      <c r="S380" s="59"/>
      <c r="V380" s="59"/>
      <c r="W380" s="59"/>
      <c r="X380" s="59"/>
      <c r="Y380" s="59"/>
    </row>
    <row r="381" spans="3:25">
      <c r="C381" s="61"/>
      <c r="M381" s="59"/>
      <c r="S381" s="59"/>
      <c r="V381" s="59"/>
      <c r="W381" s="59"/>
      <c r="X381" s="59"/>
      <c r="Y381" s="59"/>
    </row>
    <row r="382" spans="3:25">
      <c r="C382" s="61"/>
      <c r="M382" s="59"/>
      <c r="S382" s="59"/>
      <c r="V382" s="59"/>
      <c r="W382" s="59"/>
      <c r="X382" s="59"/>
      <c r="Y382" s="59"/>
    </row>
    <row r="383" spans="3:25">
      <c r="C383" s="61"/>
      <c r="M383" s="59"/>
      <c r="S383" s="59"/>
      <c r="V383" s="59"/>
      <c r="W383" s="59"/>
      <c r="X383" s="59"/>
      <c r="Y383" s="59"/>
    </row>
    <row r="384" spans="3:25">
      <c r="C384" s="61"/>
      <c r="M384" s="59"/>
      <c r="S384" s="59"/>
      <c r="V384" s="59"/>
      <c r="W384" s="59"/>
      <c r="X384" s="59"/>
      <c r="Y384" s="59"/>
    </row>
    <row r="385" spans="3:25">
      <c r="C385" s="61"/>
      <c r="M385" s="59"/>
      <c r="S385" s="59"/>
      <c r="V385" s="59"/>
      <c r="W385" s="59"/>
      <c r="X385" s="59"/>
      <c r="Y385" s="59"/>
    </row>
    <row r="386" spans="3:25">
      <c r="C386" s="61"/>
      <c r="M386" s="59"/>
      <c r="S386" s="59"/>
      <c r="V386" s="59"/>
      <c r="W386" s="59"/>
      <c r="X386" s="59"/>
      <c r="Y386" s="59"/>
    </row>
    <row r="387" spans="3:25">
      <c r="C387" s="61"/>
      <c r="M387" s="59"/>
      <c r="S387" s="59"/>
      <c r="V387" s="59"/>
      <c r="W387" s="59"/>
      <c r="X387" s="59"/>
      <c r="Y387" s="59"/>
    </row>
    <row r="388" spans="3:25">
      <c r="C388" s="61"/>
      <c r="M388" s="59"/>
      <c r="S388" s="59"/>
      <c r="V388" s="59"/>
      <c r="W388" s="59"/>
      <c r="X388" s="59"/>
      <c r="Y388" s="59"/>
    </row>
    <row r="389" spans="3:25">
      <c r="C389" s="61"/>
      <c r="M389" s="59"/>
      <c r="S389" s="59"/>
      <c r="V389" s="59"/>
      <c r="W389" s="59"/>
      <c r="X389" s="59"/>
      <c r="Y389" s="59"/>
    </row>
    <row r="390" spans="3:25">
      <c r="C390" s="61"/>
      <c r="M390" s="59"/>
      <c r="S390" s="59"/>
      <c r="V390" s="59"/>
      <c r="W390" s="59"/>
      <c r="X390" s="59"/>
      <c r="Y390" s="59"/>
    </row>
    <row r="391" spans="3:25">
      <c r="C391" s="61"/>
      <c r="M391" s="59"/>
      <c r="S391" s="59"/>
      <c r="V391" s="59"/>
      <c r="W391" s="59"/>
      <c r="X391" s="59"/>
      <c r="Y391" s="59"/>
    </row>
    <row r="392" spans="3:25">
      <c r="C392" s="61"/>
      <c r="M392" s="59"/>
      <c r="S392" s="59"/>
      <c r="V392" s="59"/>
      <c r="W392" s="59"/>
      <c r="X392" s="59"/>
      <c r="Y392" s="59"/>
    </row>
    <row r="393" spans="3:25">
      <c r="C393" s="61"/>
      <c r="M393" s="59"/>
      <c r="S393" s="59"/>
      <c r="V393" s="59"/>
      <c r="W393" s="59"/>
      <c r="X393" s="59"/>
      <c r="Y393" s="59"/>
    </row>
    <row r="394" spans="3:25">
      <c r="C394" s="61"/>
      <c r="M394" s="59"/>
      <c r="S394" s="59"/>
      <c r="V394" s="59"/>
      <c r="W394" s="59"/>
      <c r="X394" s="59"/>
      <c r="Y394" s="59"/>
    </row>
    <row r="395" spans="3:25">
      <c r="C395" s="61"/>
      <c r="M395" s="59"/>
      <c r="S395" s="59"/>
      <c r="V395" s="59"/>
      <c r="W395" s="59"/>
      <c r="X395" s="59"/>
      <c r="Y395" s="59"/>
    </row>
    <row r="396" spans="3:25">
      <c r="C396" s="61"/>
      <c r="M396" s="59"/>
      <c r="S396" s="59"/>
      <c r="V396" s="59"/>
      <c r="W396" s="59"/>
      <c r="X396" s="59"/>
      <c r="Y396" s="59"/>
    </row>
    <row r="397" spans="3:25">
      <c r="C397" s="61"/>
      <c r="M397" s="59"/>
      <c r="S397" s="59"/>
      <c r="V397" s="59"/>
      <c r="W397" s="59"/>
      <c r="X397" s="59"/>
      <c r="Y397" s="59"/>
    </row>
    <row r="398" spans="3:25">
      <c r="C398" s="61"/>
      <c r="M398" s="59"/>
      <c r="S398" s="59"/>
      <c r="V398" s="59"/>
      <c r="W398" s="59"/>
      <c r="X398" s="59"/>
      <c r="Y398" s="59"/>
    </row>
    <row r="399" spans="3:25">
      <c r="C399" s="61"/>
      <c r="M399" s="59"/>
      <c r="S399" s="59"/>
      <c r="V399" s="59"/>
      <c r="W399" s="59"/>
      <c r="X399" s="59"/>
      <c r="Y399" s="59"/>
    </row>
    <row r="400" spans="3:25">
      <c r="C400" s="61"/>
      <c r="M400" s="59"/>
      <c r="S400" s="59"/>
      <c r="V400" s="59"/>
      <c r="W400" s="59"/>
      <c r="X400" s="59"/>
      <c r="Y400" s="59"/>
    </row>
    <row r="401" spans="3:25">
      <c r="C401" s="61"/>
      <c r="M401" s="59"/>
      <c r="S401" s="59"/>
      <c r="V401" s="59"/>
      <c r="W401" s="59"/>
      <c r="X401" s="59"/>
      <c r="Y401" s="59"/>
    </row>
    <row r="402" spans="3:25">
      <c r="C402" s="61"/>
      <c r="M402" s="59"/>
      <c r="S402" s="59"/>
      <c r="V402" s="59"/>
      <c r="W402" s="59"/>
      <c r="X402" s="59"/>
      <c r="Y402" s="59"/>
    </row>
    <row r="403" spans="3:25">
      <c r="C403" s="61"/>
      <c r="M403" s="59"/>
      <c r="S403" s="59"/>
      <c r="V403" s="59"/>
      <c r="W403" s="59"/>
      <c r="X403" s="59"/>
      <c r="Y403" s="59"/>
    </row>
    <row r="404" spans="3:25">
      <c r="C404" s="61"/>
      <c r="M404" s="59"/>
      <c r="S404" s="59"/>
      <c r="V404" s="59"/>
      <c r="W404" s="59"/>
      <c r="X404" s="59"/>
      <c r="Y404" s="59"/>
    </row>
    <row r="405" spans="3:25">
      <c r="C405" s="61"/>
      <c r="M405" s="59"/>
      <c r="S405" s="59"/>
      <c r="V405" s="59"/>
      <c r="W405" s="59"/>
      <c r="X405" s="59"/>
      <c r="Y405" s="59"/>
    </row>
    <row r="406" spans="3:25">
      <c r="C406" s="61"/>
      <c r="M406" s="59"/>
      <c r="S406" s="59"/>
      <c r="V406" s="59"/>
      <c r="W406" s="59"/>
      <c r="X406" s="59"/>
      <c r="Y406" s="59"/>
    </row>
    <row r="407" spans="3:25">
      <c r="C407" s="61"/>
      <c r="M407" s="59"/>
      <c r="S407" s="59"/>
      <c r="V407" s="59"/>
      <c r="W407" s="59"/>
      <c r="X407" s="59"/>
      <c r="Y407" s="59"/>
    </row>
    <row r="408" spans="3:25">
      <c r="C408" s="61"/>
      <c r="M408" s="59"/>
      <c r="S408" s="59"/>
      <c r="V408" s="59"/>
      <c r="W408" s="59"/>
      <c r="X408" s="59"/>
      <c r="Y408" s="59"/>
    </row>
    <row r="409" spans="3:25">
      <c r="C409" s="61"/>
      <c r="M409" s="59"/>
      <c r="S409" s="59"/>
      <c r="V409" s="59"/>
      <c r="W409" s="59"/>
      <c r="X409" s="59"/>
      <c r="Y409" s="59"/>
    </row>
    <row r="410" spans="3:25">
      <c r="C410" s="61"/>
      <c r="M410" s="59"/>
      <c r="S410" s="59"/>
      <c r="V410" s="59"/>
      <c r="W410" s="59"/>
      <c r="X410" s="59"/>
      <c r="Y410" s="59"/>
    </row>
    <row r="411" spans="3:25">
      <c r="C411" s="61"/>
      <c r="M411" s="59"/>
      <c r="S411" s="59"/>
      <c r="V411" s="59"/>
      <c r="W411" s="59"/>
      <c r="X411" s="59"/>
      <c r="Y411" s="59"/>
    </row>
    <row r="412" spans="3:25">
      <c r="C412" s="61"/>
      <c r="M412" s="59"/>
      <c r="S412" s="59"/>
      <c r="V412" s="59"/>
      <c r="W412" s="59"/>
      <c r="X412" s="59"/>
      <c r="Y412" s="59"/>
    </row>
    <row r="413" spans="3:25">
      <c r="C413" s="61"/>
      <c r="M413" s="59"/>
      <c r="S413" s="59"/>
      <c r="V413" s="59"/>
      <c r="W413" s="59"/>
      <c r="X413" s="59"/>
      <c r="Y413" s="59"/>
    </row>
    <row r="414" spans="3:25">
      <c r="C414" s="61"/>
      <c r="M414" s="59"/>
      <c r="S414" s="59"/>
      <c r="V414" s="59"/>
      <c r="W414" s="59"/>
      <c r="X414" s="59"/>
      <c r="Y414" s="59"/>
    </row>
    <row r="415" spans="3:25">
      <c r="C415" s="61"/>
      <c r="M415" s="59"/>
      <c r="S415" s="59"/>
      <c r="V415" s="59"/>
      <c r="W415" s="59"/>
      <c r="X415" s="59"/>
      <c r="Y415" s="59"/>
    </row>
    <row r="416" spans="3:25">
      <c r="C416" s="61"/>
      <c r="M416" s="59"/>
      <c r="S416" s="59"/>
      <c r="V416" s="59"/>
      <c r="W416" s="59"/>
      <c r="X416" s="59"/>
      <c r="Y416" s="59"/>
    </row>
    <row r="417" spans="3:25">
      <c r="C417" s="61"/>
      <c r="M417" s="59"/>
      <c r="S417" s="59"/>
      <c r="V417" s="59"/>
      <c r="W417" s="59"/>
      <c r="X417" s="59"/>
      <c r="Y417" s="59"/>
    </row>
    <row r="418" spans="3:25">
      <c r="C418" s="61"/>
      <c r="M418" s="59"/>
      <c r="S418" s="59"/>
      <c r="V418" s="59"/>
      <c r="W418" s="59"/>
      <c r="X418" s="59"/>
      <c r="Y418" s="59"/>
    </row>
    <row r="419" spans="3:25">
      <c r="C419" s="61"/>
      <c r="M419" s="59"/>
      <c r="S419" s="59"/>
      <c r="V419" s="59"/>
      <c r="W419" s="59"/>
      <c r="X419" s="59"/>
      <c r="Y419" s="59"/>
    </row>
    <row r="420" spans="3:25">
      <c r="C420" s="61"/>
      <c r="M420" s="59"/>
      <c r="S420" s="59"/>
      <c r="V420" s="59"/>
      <c r="W420" s="59"/>
      <c r="X420" s="59"/>
      <c r="Y420" s="59"/>
    </row>
    <row r="421" spans="3:25">
      <c r="C421" s="61"/>
      <c r="M421" s="59"/>
      <c r="S421" s="59"/>
      <c r="V421" s="59"/>
      <c r="W421" s="59"/>
      <c r="X421" s="59"/>
      <c r="Y421" s="59"/>
    </row>
    <row r="422" spans="3:25">
      <c r="C422" s="61"/>
      <c r="M422" s="59"/>
      <c r="S422" s="59"/>
      <c r="V422" s="59"/>
      <c r="W422" s="59"/>
      <c r="X422" s="59"/>
      <c r="Y422" s="59"/>
    </row>
    <row r="423" spans="3:25">
      <c r="C423" s="61"/>
      <c r="M423" s="59"/>
      <c r="S423" s="59"/>
      <c r="V423" s="59"/>
      <c r="W423" s="59"/>
      <c r="X423" s="59"/>
      <c r="Y423" s="59"/>
    </row>
    <row r="424" spans="3:25">
      <c r="C424" s="61"/>
      <c r="M424" s="59"/>
      <c r="S424" s="59"/>
      <c r="V424" s="59"/>
      <c r="W424" s="59"/>
      <c r="X424" s="59"/>
      <c r="Y424" s="59"/>
    </row>
    <row r="425" spans="3:25">
      <c r="C425" s="61"/>
      <c r="M425" s="59"/>
      <c r="S425" s="59"/>
      <c r="V425" s="59"/>
      <c r="W425" s="59"/>
      <c r="X425" s="59"/>
      <c r="Y425" s="59"/>
    </row>
    <row r="426" spans="3:25">
      <c r="C426" s="61"/>
      <c r="M426" s="59"/>
      <c r="S426" s="59"/>
      <c r="V426" s="59"/>
      <c r="W426" s="59"/>
      <c r="X426" s="59"/>
      <c r="Y426" s="59"/>
    </row>
    <row r="427" spans="3:25">
      <c r="C427" s="61"/>
      <c r="M427" s="59"/>
      <c r="S427" s="59"/>
      <c r="V427" s="59"/>
      <c r="W427" s="59"/>
      <c r="X427" s="59"/>
      <c r="Y427" s="59"/>
    </row>
    <row r="428" spans="3:25">
      <c r="C428" s="61"/>
      <c r="M428" s="59"/>
      <c r="S428" s="59"/>
      <c r="V428" s="59"/>
      <c r="W428" s="59"/>
      <c r="X428" s="59"/>
      <c r="Y428" s="59"/>
    </row>
    <row r="429" spans="3:25">
      <c r="C429" s="61"/>
      <c r="M429" s="59"/>
      <c r="S429" s="59"/>
      <c r="V429" s="59"/>
      <c r="W429" s="59"/>
      <c r="X429" s="59"/>
      <c r="Y429" s="59"/>
    </row>
    <row r="430" spans="3:25">
      <c r="C430" s="61"/>
      <c r="M430" s="59"/>
      <c r="S430" s="59"/>
      <c r="V430" s="59"/>
      <c r="W430" s="59"/>
      <c r="X430" s="59"/>
      <c r="Y430" s="59"/>
    </row>
    <row r="431" spans="3:25">
      <c r="C431" s="61"/>
      <c r="M431" s="59"/>
      <c r="S431" s="59"/>
      <c r="V431" s="59"/>
      <c r="W431" s="59"/>
      <c r="X431" s="59"/>
      <c r="Y431" s="59"/>
    </row>
    <row r="432" spans="3:25">
      <c r="C432" s="61"/>
      <c r="M432" s="59"/>
      <c r="S432" s="59"/>
      <c r="V432" s="59"/>
      <c r="W432" s="59"/>
      <c r="X432" s="59"/>
      <c r="Y432" s="59"/>
    </row>
    <row r="433" spans="3:25">
      <c r="C433" s="61"/>
      <c r="M433" s="59"/>
      <c r="S433" s="59"/>
      <c r="V433" s="59"/>
      <c r="W433" s="59"/>
      <c r="X433" s="59"/>
      <c r="Y433" s="59"/>
    </row>
    <row r="434" spans="3:25">
      <c r="C434" s="61"/>
      <c r="M434" s="59"/>
      <c r="S434" s="59"/>
      <c r="V434" s="59"/>
      <c r="W434" s="59"/>
      <c r="X434" s="59"/>
      <c r="Y434" s="59"/>
    </row>
    <row r="435" spans="3:25">
      <c r="C435" s="61"/>
      <c r="M435" s="59"/>
      <c r="S435" s="59"/>
      <c r="V435" s="59"/>
      <c r="W435" s="59"/>
      <c r="X435" s="59"/>
      <c r="Y435" s="59"/>
    </row>
    <row r="436" spans="3:25">
      <c r="C436" s="61"/>
      <c r="M436" s="59"/>
      <c r="S436" s="59"/>
      <c r="V436" s="59"/>
      <c r="W436" s="59"/>
      <c r="X436" s="59"/>
      <c r="Y436" s="59"/>
    </row>
    <row r="437" spans="3:25">
      <c r="C437" s="61"/>
      <c r="M437" s="59"/>
      <c r="S437" s="59"/>
      <c r="V437" s="59"/>
      <c r="W437" s="59"/>
      <c r="X437" s="59"/>
      <c r="Y437" s="59"/>
    </row>
    <row r="438" spans="3:25">
      <c r="C438" s="61"/>
      <c r="M438" s="59"/>
      <c r="S438" s="59"/>
      <c r="V438" s="59"/>
      <c r="W438" s="59"/>
      <c r="X438" s="59"/>
      <c r="Y438" s="59"/>
    </row>
    <row r="439" spans="3:25">
      <c r="C439" s="61"/>
      <c r="M439" s="59"/>
      <c r="S439" s="59"/>
      <c r="V439" s="59"/>
      <c r="W439" s="59"/>
      <c r="X439" s="59"/>
      <c r="Y439" s="59"/>
    </row>
    <row r="440" spans="3:25">
      <c r="C440" s="61"/>
      <c r="M440" s="59"/>
      <c r="S440" s="59"/>
      <c r="V440" s="59"/>
      <c r="W440" s="59"/>
      <c r="X440" s="59"/>
      <c r="Y440" s="59"/>
    </row>
    <row r="441" spans="3:25">
      <c r="C441" s="61"/>
      <c r="M441" s="59"/>
      <c r="S441" s="59"/>
      <c r="V441" s="59"/>
      <c r="W441" s="59"/>
      <c r="X441" s="59"/>
      <c r="Y441" s="59"/>
    </row>
    <row r="442" spans="3:25">
      <c r="C442" s="61"/>
      <c r="M442" s="59"/>
      <c r="S442" s="59"/>
      <c r="V442" s="59"/>
      <c r="W442" s="59"/>
      <c r="X442" s="59"/>
      <c r="Y442" s="59"/>
    </row>
    <row r="443" spans="3:25">
      <c r="C443" s="61"/>
      <c r="M443" s="59"/>
      <c r="S443" s="59"/>
      <c r="V443" s="59"/>
      <c r="W443" s="59"/>
      <c r="X443" s="59"/>
      <c r="Y443" s="59"/>
    </row>
    <row r="444" spans="3:25">
      <c r="C444" s="61"/>
      <c r="M444" s="59"/>
      <c r="S444" s="59"/>
      <c r="V444" s="59"/>
      <c r="W444" s="59"/>
      <c r="X444" s="59"/>
      <c r="Y444" s="59"/>
    </row>
    <row r="445" spans="3:25">
      <c r="C445" s="61"/>
      <c r="M445" s="59"/>
      <c r="S445" s="59"/>
      <c r="V445" s="59"/>
      <c r="W445" s="59"/>
      <c r="X445" s="59"/>
      <c r="Y445" s="59"/>
    </row>
    <row r="446" spans="3:25">
      <c r="C446" s="61"/>
      <c r="M446" s="59"/>
      <c r="S446" s="59"/>
      <c r="V446" s="59"/>
      <c r="W446" s="59"/>
      <c r="X446" s="59"/>
      <c r="Y446" s="59"/>
    </row>
    <row r="447" spans="3:25">
      <c r="C447" s="61"/>
      <c r="M447" s="59"/>
      <c r="S447" s="59"/>
      <c r="V447" s="59"/>
      <c r="W447" s="59"/>
      <c r="X447" s="59"/>
      <c r="Y447" s="59"/>
    </row>
    <row r="448" spans="3:25">
      <c r="C448" s="61"/>
      <c r="M448" s="59"/>
      <c r="S448" s="59"/>
      <c r="V448" s="59"/>
      <c r="W448" s="59"/>
      <c r="X448" s="59"/>
      <c r="Y448" s="59"/>
    </row>
    <row r="449" spans="3:25">
      <c r="C449" s="61"/>
      <c r="M449" s="59"/>
      <c r="S449" s="59"/>
      <c r="V449" s="59"/>
      <c r="W449" s="59"/>
      <c r="X449" s="59"/>
      <c r="Y449" s="59"/>
    </row>
    <row r="450" spans="3:25">
      <c r="C450" s="61"/>
      <c r="M450" s="59"/>
      <c r="S450" s="59"/>
      <c r="V450" s="59"/>
      <c r="W450" s="59"/>
      <c r="X450" s="59"/>
      <c r="Y450" s="59"/>
    </row>
    <row r="451" spans="3:25">
      <c r="C451" s="61"/>
      <c r="M451" s="59"/>
      <c r="S451" s="59"/>
      <c r="V451" s="59"/>
      <c r="W451" s="59"/>
      <c r="X451" s="59"/>
      <c r="Y451" s="59"/>
    </row>
    <row r="452" spans="3:25">
      <c r="C452" s="61"/>
      <c r="M452" s="59"/>
      <c r="S452" s="59"/>
      <c r="V452" s="59"/>
      <c r="W452" s="59"/>
      <c r="X452" s="59"/>
      <c r="Y452" s="59"/>
    </row>
    <row r="453" spans="3:25">
      <c r="C453" s="61"/>
      <c r="M453" s="59"/>
      <c r="S453" s="59"/>
      <c r="V453" s="59"/>
      <c r="W453" s="59"/>
      <c r="X453" s="59"/>
      <c r="Y453" s="59"/>
    </row>
    <row r="454" spans="3:25">
      <c r="C454" s="61"/>
      <c r="M454" s="59"/>
      <c r="S454" s="59"/>
      <c r="V454" s="59"/>
      <c r="W454" s="59"/>
      <c r="X454" s="59"/>
      <c r="Y454" s="59"/>
    </row>
    <row r="455" spans="3:25">
      <c r="C455" s="61"/>
      <c r="M455" s="59"/>
      <c r="S455" s="59"/>
      <c r="V455" s="59"/>
      <c r="W455" s="59"/>
      <c r="X455" s="59"/>
      <c r="Y455" s="59"/>
    </row>
    <row r="456" spans="3:25">
      <c r="C456" s="61"/>
      <c r="M456" s="59"/>
      <c r="S456" s="59"/>
      <c r="V456" s="59"/>
      <c r="W456" s="59"/>
      <c r="X456" s="59"/>
      <c r="Y456" s="59"/>
    </row>
    <row r="457" spans="3:25">
      <c r="C457" s="61"/>
      <c r="M457" s="59"/>
      <c r="S457" s="59"/>
      <c r="V457" s="59"/>
      <c r="W457" s="59"/>
      <c r="X457" s="59"/>
      <c r="Y457" s="59"/>
    </row>
    <row r="458" spans="3:25">
      <c r="C458" s="61"/>
      <c r="M458" s="59"/>
      <c r="S458" s="59"/>
      <c r="V458" s="59"/>
      <c r="W458" s="59"/>
      <c r="X458" s="59"/>
      <c r="Y458" s="59"/>
    </row>
    <row r="459" spans="3:25">
      <c r="C459" s="61"/>
      <c r="M459" s="59"/>
      <c r="S459" s="59"/>
      <c r="V459" s="59"/>
      <c r="W459" s="59"/>
      <c r="X459" s="59"/>
      <c r="Y459" s="59"/>
    </row>
    <row r="460" spans="3:25">
      <c r="C460" s="61"/>
      <c r="M460" s="59"/>
      <c r="S460" s="59"/>
      <c r="V460" s="59"/>
      <c r="W460" s="59"/>
      <c r="X460" s="59"/>
      <c r="Y460" s="59"/>
    </row>
    <row r="461" spans="3:25">
      <c r="C461" s="61"/>
      <c r="M461" s="59"/>
      <c r="S461" s="59"/>
      <c r="V461" s="59"/>
      <c r="W461" s="59"/>
      <c r="X461" s="59"/>
      <c r="Y461" s="59"/>
    </row>
    <row r="462" spans="3:25">
      <c r="C462" s="61"/>
      <c r="M462" s="59"/>
      <c r="S462" s="59"/>
      <c r="V462" s="59"/>
      <c r="W462" s="59"/>
      <c r="X462" s="59"/>
      <c r="Y462" s="59"/>
    </row>
    <row r="463" spans="3:25">
      <c r="C463" s="61"/>
      <c r="M463" s="59"/>
      <c r="S463" s="59"/>
      <c r="V463" s="59"/>
      <c r="W463" s="59"/>
      <c r="X463" s="59"/>
      <c r="Y463" s="59"/>
    </row>
    <row r="464" spans="3:25">
      <c r="C464" s="61"/>
      <c r="M464" s="59"/>
      <c r="S464" s="59"/>
      <c r="V464" s="59"/>
      <c r="W464" s="59"/>
      <c r="X464" s="59"/>
      <c r="Y464" s="59"/>
    </row>
    <row r="465" spans="3:25">
      <c r="C465" s="61"/>
      <c r="M465" s="59"/>
      <c r="S465" s="59"/>
      <c r="V465" s="59"/>
      <c r="W465" s="59"/>
      <c r="X465" s="59"/>
      <c r="Y465" s="59"/>
    </row>
    <row r="466" spans="3:25">
      <c r="C466" s="61"/>
      <c r="M466" s="59"/>
      <c r="S466" s="59"/>
      <c r="V466" s="59"/>
      <c r="W466" s="59"/>
      <c r="X466" s="59"/>
      <c r="Y466" s="59"/>
    </row>
    <row r="467" spans="3:25">
      <c r="C467" s="61"/>
      <c r="M467" s="59"/>
      <c r="S467" s="59"/>
      <c r="V467" s="59"/>
      <c r="W467" s="59"/>
      <c r="X467" s="59"/>
      <c r="Y467" s="59"/>
    </row>
    <row r="468" spans="3:25">
      <c r="C468" s="61"/>
      <c r="M468" s="59"/>
      <c r="S468" s="59"/>
      <c r="V468" s="59"/>
      <c r="W468" s="59"/>
      <c r="X468" s="59"/>
      <c r="Y468" s="59"/>
    </row>
    <row r="469" spans="3:25">
      <c r="C469" s="61"/>
      <c r="M469" s="59"/>
      <c r="S469" s="59"/>
      <c r="V469" s="59"/>
      <c r="W469" s="59"/>
      <c r="X469" s="59"/>
      <c r="Y469" s="59"/>
    </row>
    <row r="470" spans="3:25">
      <c r="C470" s="61"/>
      <c r="M470" s="59"/>
      <c r="S470" s="59"/>
      <c r="V470" s="59"/>
      <c r="W470" s="59"/>
      <c r="X470" s="59"/>
      <c r="Y470" s="59"/>
    </row>
    <row r="471" spans="3:25">
      <c r="C471" s="61"/>
      <c r="M471" s="59"/>
      <c r="S471" s="59"/>
      <c r="V471" s="59"/>
      <c r="W471" s="59"/>
      <c r="X471" s="59"/>
      <c r="Y471" s="59"/>
    </row>
    <row r="472" spans="3:25">
      <c r="C472" s="61"/>
      <c r="M472" s="59"/>
      <c r="S472" s="59"/>
      <c r="V472" s="59"/>
      <c r="W472" s="59"/>
      <c r="X472" s="59"/>
      <c r="Y472" s="59"/>
    </row>
    <row r="473" spans="3:25">
      <c r="C473" s="61"/>
      <c r="M473" s="59"/>
      <c r="S473" s="59"/>
      <c r="V473" s="59"/>
      <c r="W473" s="59"/>
      <c r="X473" s="59"/>
      <c r="Y473" s="59"/>
    </row>
    <row r="474" spans="3:25">
      <c r="C474" s="61"/>
      <c r="M474" s="59"/>
      <c r="S474" s="59"/>
      <c r="V474" s="59"/>
      <c r="W474" s="59"/>
      <c r="X474" s="59"/>
      <c r="Y474" s="59"/>
    </row>
    <row r="475" spans="3:25">
      <c r="C475" s="61"/>
      <c r="M475" s="59"/>
      <c r="S475" s="59"/>
      <c r="V475" s="59"/>
      <c r="W475" s="59"/>
      <c r="X475" s="59"/>
      <c r="Y475" s="59"/>
    </row>
    <row r="476" spans="3:25">
      <c r="C476" s="61"/>
      <c r="M476" s="59"/>
      <c r="S476" s="59"/>
      <c r="V476" s="59"/>
      <c r="W476" s="59"/>
      <c r="X476" s="59"/>
      <c r="Y476" s="59"/>
    </row>
    <row r="477" spans="3:25">
      <c r="C477" s="61"/>
      <c r="M477" s="59"/>
      <c r="S477" s="59"/>
      <c r="V477" s="59"/>
      <c r="W477" s="59"/>
      <c r="X477" s="59"/>
      <c r="Y477" s="59"/>
    </row>
    <row r="478" spans="3:25">
      <c r="C478" s="61"/>
      <c r="M478" s="59"/>
      <c r="S478" s="59"/>
      <c r="V478" s="59"/>
      <c r="W478" s="59"/>
      <c r="X478" s="59"/>
      <c r="Y478" s="59"/>
    </row>
    <row r="479" spans="3:25">
      <c r="C479" s="61"/>
      <c r="M479" s="59"/>
      <c r="S479" s="59"/>
      <c r="V479" s="59"/>
      <c r="W479" s="59"/>
      <c r="X479" s="59"/>
      <c r="Y479" s="59"/>
    </row>
    <row r="480" spans="3:25">
      <c r="C480" s="61"/>
      <c r="M480" s="59"/>
      <c r="S480" s="59"/>
      <c r="V480" s="59"/>
      <c r="W480" s="59"/>
      <c r="X480" s="59"/>
      <c r="Y480" s="59"/>
    </row>
    <row r="481" spans="3:25">
      <c r="C481" s="61"/>
      <c r="M481" s="59"/>
      <c r="S481" s="59"/>
      <c r="V481" s="59"/>
      <c r="W481" s="59"/>
      <c r="X481" s="59"/>
      <c r="Y481" s="59"/>
    </row>
    <row r="482" spans="3:25">
      <c r="C482" s="61"/>
      <c r="M482" s="59"/>
      <c r="S482" s="59"/>
      <c r="V482" s="59"/>
      <c r="W482" s="59"/>
      <c r="X482" s="59"/>
      <c r="Y482" s="59"/>
    </row>
    <row r="483" spans="3:25">
      <c r="C483" s="61"/>
      <c r="M483" s="59"/>
      <c r="S483" s="59"/>
      <c r="V483" s="59"/>
      <c r="W483" s="59"/>
      <c r="X483" s="59"/>
      <c r="Y483" s="59"/>
    </row>
    <row r="484" spans="3:25">
      <c r="C484" s="61"/>
      <c r="M484" s="59"/>
      <c r="S484" s="59"/>
      <c r="V484" s="59"/>
      <c r="W484" s="59"/>
      <c r="X484" s="59"/>
      <c r="Y484" s="59"/>
    </row>
    <row r="485" spans="3:25">
      <c r="C485" s="61"/>
      <c r="M485" s="59"/>
      <c r="S485" s="59"/>
      <c r="V485" s="59"/>
      <c r="W485" s="59"/>
      <c r="X485" s="59"/>
      <c r="Y485" s="59"/>
    </row>
    <row r="486" spans="3:25">
      <c r="C486" s="61"/>
      <c r="M486" s="59"/>
      <c r="S486" s="59"/>
      <c r="V486" s="59"/>
      <c r="W486" s="59"/>
      <c r="X486" s="59"/>
      <c r="Y486" s="59"/>
    </row>
    <row r="487" spans="3:25">
      <c r="C487" s="61"/>
      <c r="M487" s="59"/>
      <c r="S487" s="59"/>
      <c r="V487" s="59"/>
      <c r="W487" s="59"/>
      <c r="X487" s="59"/>
      <c r="Y487" s="59"/>
    </row>
    <row r="488" spans="3:25">
      <c r="C488" s="61"/>
      <c r="M488" s="59"/>
      <c r="S488" s="59"/>
      <c r="V488" s="59"/>
      <c r="W488" s="59"/>
      <c r="X488" s="59"/>
      <c r="Y488" s="59"/>
    </row>
    <row r="489" spans="3:25">
      <c r="C489" s="61"/>
      <c r="M489" s="59"/>
      <c r="S489" s="59"/>
      <c r="V489" s="59"/>
      <c r="W489" s="59"/>
      <c r="X489" s="59"/>
      <c r="Y489" s="59"/>
    </row>
    <row r="490" spans="3:25">
      <c r="C490" s="61"/>
      <c r="M490" s="59"/>
      <c r="S490" s="59"/>
      <c r="V490" s="59"/>
      <c r="W490" s="59"/>
      <c r="X490" s="59"/>
      <c r="Y490" s="59"/>
    </row>
    <row r="491" spans="3:25">
      <c r="C491" s="61"/>
      <c r="M491" s="59"/>
      <c r="S491" s="59"/>
      <c r="V491" s="59"/>
      <c r="W491" s="59"/>
      <c r="X491" s="59"/>
      <c r="Y491" s="59"/>
    </row>
    <row r="492" spans="3:25">
      <c r="C492" s="61"/>
      <c r="M492" s="59"/>
      <c r="S492" s="59"/>
      <c r="V492" s="59"/>
      <c r="W492" s="59"/>
      <c r="X492" s="59"/>
      <c r="Y492" s="59"/>
    </row>
    <row r="493" spans="3:25">
      <c r="C493" s="61"/>
      <c r="M493" s="59"/>
      <c r="S493" s="59"/>
      <c r="V493" s="59"/>
      <c r="W493" s="59"/>
      <c r="X493" s="59"/>
      <c r="Y493" s="59"/>
    </row>
    <row r="494" spans="3:25">
      <c r="C494" s="61"/>
      <c r="M494" s="59"/>
      <c r="S494" s="59"/>
      <c r="V494" s="59"/>
      <c r="W494" s="59"/>
      <c r="X494" s="59"/>
      <c r="Y494" s="59"/>
    </row>
    <row r="495" spans="3:25">
      <c r="C495" s="61"/>
      <c r="M495" s="59"/>
      <c r="S495" s="59"/>
      <c r="V495" s="59"/>
      <c r="W495" s="59"/>
      <c r="X495" s="59"/>
      <c r="Y495" s="59"/>
    </row>
    <row r="496" spans="3:25">
      <c r="C496" s="61"/>
      <c r="M496" s="59"/>
      <c r="S496" s="59"/>
      <c r="V496" s="59"/>
      <c r="W496" s="59"/>
      <c r="X496" s="59"/>
      <c r="Y496" s="59"/>
    </row>
    <row r="497" spans="3:25">
      <c r="C497" s="61"/>
      <c r="M497" s="59"/>
      <c r="S497" s="59"/>
      <c r="V497" s="59"/>
      <c r="W497" s="59"/>
      <c r="X497" s="59"/>
      <c r="Y497" s="59"/>
    </row>
    <row r="498" spans="3:25">
      <c r="C498" s="61"/>
      <c r="M498" s="59"/>
      <c r="S498" s="59"/>
      <c r="V498" s="59"/>
      <c r="W498" s="59"/>
      <c r="X498" s="59"/>
      <c r="Y498" s="59"/>
    </row>
    <row r="499" spans="3:25">
      <c r="C499" s="61"/>
      <c r="M499" s="59"/>
      <c r="S499" s="59"/>
      <c r="V499" s="59"/>
      <c r="W499" s="59"/>
      <c r="X499" s="59"/>
      <c r="Y499" s="59"/>
    </row>
    <row r="500" spans="3:25">
      <c r="C500" s="61"/>
      <c r="M500" s="59"/>
      <c r="S500" s="59"/>
      <c r="V500" s="59"/>
      <c r="W500" s="59"/>
      <c r="X500" s="59"/>
      <c r="Y500" s="59"/>
    </row>
    <row r="501" spans="3:25">
      <c r="C501" s="61"/>
      <c r="M501" s="59"/>
      <c r="S501" s="59"/>
      <c r="V501" s="59"/>
      <c r="W501" s="59"/>
      <c r="X501" s="59"/>
      <c r="Y501" s="59"/>
    </row>
    <row r="502" spans="3:25">
      <c r="C502" s="61"/>
      <c r="M502" s="59"/>
      <c r="S502" s="59"/>
      <c r="V502" s="59"/>
      <c r="W502" s="59"/>
      <c r="X502" s="59"/>
      <c r="Y502" s="59"/>
    </row>
    <row r="503" spans="3:25">
      <c r="C503" s="61"/>
      <c r="M503" s="59"/>
      <c r="S503" s="59"/>
      <c r="V503" s="59"/>
      <c r="W503" s="59"/>
      <c r="X503" s="59"/>
      <c r="Y503" s="59"/>
    </row>
    <row r="504" spans="3:25">
      <c r="C504" s="61"/>
      <c r="M504" s="59"/>
      <c r="S504" s="59"/>
      <c r="V504" s="59"/>
      <c r="W504" s="59"/>
      <c r="X504" s="59"/>
      <c r="Y504" s="59"/>
    </row>
    <row r="505" spans="3:25">
      <c r="C505" s="61"/>
      <c r="M505" s="59"/>
      <c r="S505" s="59"/>
      <c r="V505" s="59"/>
      <c r="W505" s="59"/>
      <c r="X505" s="59"/>
      <c r="Y505" s="59"/>
    </row>
    <row r="506" spans="3:25">
      <c r="C506" s="61"/>
      <c r="M506" s="59"/>
      <c r="S506" s="59"/>
      <c r="V506" s="59"/>
      <c r="W506" s="59"/>
      <c r="X506" s="59"/>
      <c r="Y506" s="59"/>
    </row>
    <row r="507" spans="3:25">
      <c r="C507" s="61"/>
      <c r="M507" s="59"/>
      <c r="S507" s="59"/>
      <c r="V507" s="59"/>
      <c r="W507" s="59"/>
      <c r="X507" s="59"/>
      <c r="Y507" s="59"/>
    </row>
    <row r="508" spans="3:25">
      <c r="C508" s="61"/>
      <c r="M508" s="59"/>
      <c r="S508" s="59"/>
      <c r="V508" s="59"/>
      <c r="W508" s="59"/>
      <c r="X508" s="59"/>
      <c r="Y508" s="59"/>
    </row>
    <row r="509" spans="3:25">
      <c r="C509" s="61"/>
      <c r="M509" s="59"/>
      <c r="S509" s="59"/>
      <c r="V509" s="59"/>
      <c r="W509" s="59"/>
      <c r="X509" s="59"/>
      <c r="Y509" s="59"/>
    </row>
    <row r="510" spans="3:25">
      <c r="C510" s="61"/>
      <c r="M510" s="59"/>
      <c r="S510" s="59"/>
      <c r="V510" s="59"/>
      <c r="W510" s="59"/>
      <c r="X510" s="59"/>
      <c r="Y510" s="59"/>
    </row>
    <row r="511" spans="3:25">
      <c r="C511" s="61"/>
      <c r="M511" s="59"/>
      <c r="S511" s="59"/>
      <c r="V511" s="59"/>
      <c r="W511" s="59"/>
      <c r="X511" s="59"/>
      <c r="Y511" s="59"/>
    </row>
    <row r="512" spans="3:25">
      <c r="C512" s="61"/>
      <c r="M512" s="59"/>
      <c r="S512" s="59"/>
      <c r="V512" s="59"/>
      <c r="W512" s="59"/>
      <c r="X512" s="59"/>
      <c r="Y512" s="59"/>
    </row>
    <row r="513" spans="3:25">
      <c r="C513" s="61"/>
      <c r="M513" s="59"/>
      <c r="S513" s="59"/>
      <c r="V513" s="59"/>
      <c r="W513" s="59"/>
      <c r="X513" s="59"/>
      <c r="Y513" s="59"/>
    </row>
    <row r="514" spans="3:25">
      <c r="C514" s="61"/>
      <c r="M514" s="59"/>
      <c r="S514" s="59"/>
      <c r="V514" s="59"/>
      <c r="W514" s="59"/>
      <c r="X514" s="59"/>
      <c r="Y514" s="59"/>
    </row>
    <row r="515" spans="3:25">
      <c r="C515" s="61"/>
      <c r="M515" s="59"/>
      <c r="S515" s="59"/>
      <c r="V515" s="59"/>
      <c r="W515" s="59"/>
      <c r="X515" s="59"/>
      <c r="Y515" s="59"/>
    </row>
    <row r="516" spans="3:25">
      <c r="C516" s="61"/>
      <c r="M516" s="59"/>
      <c r="S516" s="59"/>
      <c r="V516" s="59"/>
      <c r="W516" s="59"/>
      <c r="X516" s="59"/>
      <c r="Y516" s="59"/>
    </row>
    <row r="517" spans="3:25">
      <c r="C517" s="61"/>
      <c r="M517" s="59"/>
      <c r="S517" s="59"/>
      <c r="V517" s="59"/>
      <c r="W517" s="59"/>
      <c r="X517" s="59"/>
      <c r="Y517" s="59"/>
    </row>
    <row r="518" spans="3:25">
      <c r="C518" s="61"/>
      <c r="M518" s="59"/>
      <c r="S518" s="59"/>
      <c r="V518" s="59"/>
      <c r="W518" s="59"/>
      <c r="X518" s="59"/>
      <c r="Y518" s="59"/>
    </row>
    <row r="519" spans="3:25">
      <c r="C519" s="61"/>
      <c r="M519" s="59"/>
      <c r="S519" s="59"/>
      <c r="V519" s="59"/>
      <c r="W519" s="59"/>
      <c r="X519" s="59"/>
      <c r="Y519" s="59"/>
    </row>
    <row r="520" spans="3:25">
      <c r="C520" s="61"/>
      <c r="M520" s="59"/>
      <c r="S520" s="59"/>
      <c r="V520" s="59"/>
      <c r="W520" s="59"/>
      <c r="X520" s="59"/>
      <c r="Y520" s="59"/>
    </row>
    <row r="521" spans="3:25">
      <c r="C521" s="61"/>
      <c r="M521" s="59"/>
      <c r="S521" s="59"/>
      <c r="V521" s="59"/>
      <c r="W521" s="59"/>
      <c r="X521" s="59"/>
      <c r="Y521" s="59"/>
    </row>
    <row r="522" spans="3:25">
      <c r="C522" s="61"/>
      <c r="M522" s="59"/>
      <c r="S522" s="59"/>
      <c r="V522" s="59"/>
      <c r="W522" s="59"/>
      <c r="X522" s="59"/>
      <c r="Y522" s="59"/>
    </row>
    <row r="523" spans="3:25">
      <c r="C523" s="61"/>
      <c r="M523" s="59"/>
      <c r="S523" s="59"/>
      <c r="V523" s="59"/>
      <c r="W523" s="59"/>
      <c r="X523" s="59"/>
      <c r="Y523" s="59"/>
    </row>
    <row r="524" spans="3:25">
      <c r="C524" s="61"/>
      <c r="M524" s="59"/>
      <c r="S524" s="59"/>
      <c r="V524" s="59"/>
      <c r="W524" s="59"/>
      <c r="X524" s="59"/>
      <c r="Y524" s="59"/>
    </row>
    <row r="525" spans="3:25">
      <c r="C525" s="61"/>
      <c r="M525" s="59"/>
      <c r="S525" s="59"/>
      <c r="V525" s="59"/>
      <c r="W525" s="59"/>
      <c r="X525" s="59"/>
      <c r="Y525" s="59"/>
    </row>
    <row r="526" spans="3:25">
      <c r="C526" s="61"/>
      <c r="M526" s="59"/>
      <c r="S526" s="59"/>
      <c r="V526" s="59"/>
      <c r="W526" s="59"/>
      <c r="X526" s="59"/>
      <c r="Y526" s="59"/>
    </row>
    <row r="527" spans="3:25">
      <c r="C527" s="61"/>
      <c r="M527" s="59"/>
      <c r="S527" s="59"/>
      <c r="V527" s="59"/>
      <c r="W527" s="59"/>
      <c r="X527" s="59"/>
      <c r="Y527" s="59"/>
    </row>
    <row r="528" spans="3:25">
      <c r="C528" s="61"/>
      <c r="M528" s="59"/>
      <c r="S528" s="59"/>
      <c r="V528" s="59"/>
      <c r="W528" s="59"/>
      <c r="X528" s="59"/>
      <c r="Y528" s="59"/>
    </row>
    <row r="529" spans="3:25">
      <c r="C529" s="61"/>
      <c r="M529" s="59"/>
      <c r="S529" s="59"/>
      <c r="V529" s="59"/>
      <c r="W529" s="59"/>
      <c r="X529" s="59"/>
      <c r="Y529" s="59"/>
    </row>
    <row r="530" spans="3:25">
      <c r="C530" s="61"/>
      <c r="M530" s="59"/>
      <c r="S530" s="59"/>
      <c r="V530" s="59"/>
      <c r="W530" s="59"/>
      <c r="X530" s="59"/>
      <c r="Y530" s="59"/>
    </row>
    <row r="531" spans="3:25">
      <c r="C531" s="61"/>
      <c r="M531" s="59"/>
      <c r="S531" s="59"/>
      <c r="V531" s="59"/>
      <c r="W531" s="59"/>
      <c r="X531" s="59"/>
      <c r="Y531" s="59"/>
    </row>
    <row r="532" spans="3:25">
      <c r="C532" s="61"/>
      <c r="M532" s="59"/>
      <c r="S532" s="59"/>
      <c r="V532" s="59"/>
      <c r="W532" s="59"/>
      <c r="X532" s="59"/>
      <c r="Y532" s="59"/>
    </row>
    <row r="533" spans="3:25">
      <c r="C533" s="61"/>
      <c r="M533" s="59"/>
      <c r="S533" s="59"/>
      <c r="V533" s="59"/>
      <c r="W533" s="59"/>
      <c r="X533" s="59"/>
      <c r="Y533" s="59"/>
    </row>
    <row r="534" spans="3:25">
      <c r="C534" s="61"/>
      <c r="M534" s="59"/>
      <c r="S534" s="59"/>
      <c r="V534" s="59"/>
      <c r="W534" s="59"/>
      <c r="X534" s="59"/>
      <c r="Y534" s="59"/>
    </row>
    <row r="535" spans="3:25">
      <c r="C535" s="61"/>
      <c r="M535" s="59"/>
      <c r="S535" s="59"/>
      <c r="V535" s="59"/>
      <c r="W535" s="59"/>
      <c r="X535" s="59"/>
      <c r="Y535" s="59"/>
    </row>
    <row r="536" spans="3:25">
      <c r="C536" s="61"/>
      <c r="M536" s="59"/>
      <c r="S536" s="59"/>
      <c r="V536" s="59"/>
      <c r="W536" s="59"/>
      <c r="X536" s="59"/>
      <c r="Y536" s="59"/>
    </row>
    <row r="537" spans="3:25">
      <c r="C537" s="61"/>
      <c r="M537" s="59"/>
      <c r="S537" s="59"/>
      <c r="V537" s="59"/>
      <c r="W537" s="59"/>
      <c r="X537" s="59"/>
      <c r="Y537" s="59"/>
    </row>
    <row r="538" spans="3:25">
      <c r="C538" s="61"/>
      <c r="M538" s="59"/>
      <c r="S538" s="59"/>
      <c r="V538" s="59"/>
      <c r="W538" s="59"/>
      <c r="X538" s="59"/>
      <c r="Y538" s="59"/>
    </row>
    <row r="539" spans="3:25">
      <c r="C539" s="61"/>
      <c r="M539" s="59"/>
      <c r="S539" s="59"/>
      <c r="V539" s="59"/>
      <c r="W539" s="59"/>
      <c r="X539" s="59"/>
      <c r="Y539" s="59"/>
    </row>
    <row r="540" spans="3:25">
      <c r="C540" s="61"/>
      <c r="M540" s="59"/>
      <c r="S540" s="59"/>
      <c r="V540" s="59"/>
      <c r="W540" s="59"/>
      <c r="X540" s="59"/>
      <c r="Y540" s="59"/>
    </row>
    <row r="541" spans="3:25">
      <c r="C541" s="61"/>
      <c r="M541" s="59"/>
      <c r="S541" s="59"/>
      <c r="V541" s="59"/>
      <c r="W541" s="59"/>
      <c r="X541" s="59"/>
      <c r="Y541" s="59"/>
    </row>
    <row r="542" spans="3:25">
      <c r="C542" s="61"/>
      <c r="M542" s="59"/>
      <c r="S542" s="59"/>
      <c r="V542" s="59"/>
      <c r="W542" s="59"/>
      <c r="X542" s="59"/>
      <c r="Y542" s="59"/>
    </row>
    <row r="543" spans="3:25">
      <c r="C543" s="61"/>
      <c r="M543" s="59"/>
      <c r="S543" s="59"/>
      <c r="V543" s="59"/>
      <c r="W543" s="59"/>
      <c r="X543" s="59"/>
      <c r="Y543" s="59"/>
    </row>
    <row r="544" spans="3:25">
      <c r="C544" s="61"/>
      <c r="M544" s="59"/>
      <c r="S544" s="59"/>
      <c r="V544" s="59"/>
      <c r="W544" s="59"/>
      <c r="X544" s="59"/>
      <c r="Y544" s="59"/>
    </row>
    <row r="545" spans="3:25">
      <c r="C545" s="61"/>
      <c r="M545" s="59"/>
      <c r="S545" s="59"/>
      <c r="V545" s="59"/>
      <c r="W545" s="59"/>
      <c r="X545" s="59"/>
      <c r="Y545" s="59"/>
    </row>
    <row r="546" spans="3:25">
      <c r="C546" s="61"/>
      <c r="M546" s="59"/>
      <c r="S546" s="59"/>
      <c r="V546" s="59"/>
      <c r="W546" s="59"/>
      <c r="X546" s="59"/>
      <c r="Y546" s="59"/>
    </row>
    <row r="547" spans="3:25">
      <c r="C547" s="61"/>
      <c r="M547" s="59"/>
      <c r="S547" s="59"/>
      <c r="V547" s="59"/>
      <c r="W547" s="59"/>
      <c r="X547" s="59"/>
      <c r="Y547" s="59"/>
    </row>
    <row r="548" spans="3:25">
      <c r="C548" s="61"/>
      <c r="M548" s="59"/>
      <c r="S548" s="59"/>
      <c r="V548" s="59"/>
      <c r="W548" s="59"/>
      <c r="X548" s="59"/>
      <c r="Y548" s="59"/>
    </row>
    <row r="549" spans="3:25">
      <c r="C549" s="61"/>
      <c r="M549" s="59"/>
      <c r="S549" s="59"/>
      <c r="V549" s="59"/>
      <c r="W549" s="59"/>
      <c r="X549" s="59"/>
      <c r="Y549" s="59"/>
    </row>
    <row r="550" spans="3:25">
      <c r="C550" s="61"/>
      <c r="M550" s="59"/>
      <c r="S550" s="59"/>
      <c r="V550" s="59"/>
      <c r="W550" s="59"/>
      <c r="X550" s="59"/>
      <c r="Y550" s="59"/>
    </row>
    <row r="551" spans="3:25">
      <c r="C551" s="61"/>
      <c r="M551" s="59"/>
      <c r="S551" s="59"/>
      <c r="V551" s="59"/>
      <c r="W551" s="59"/>
      <c r="X551" s="59"/>
      <c r="Y551" s="59"/>
    </row>
    <row r="552" spans="3:25">
      <c r="C552" s="61"/>
      <c r="M552" s="59"/>
      <c r="S552" s="59"/>
      <c r="V552" s="59"/>
      <c r="W552" s="59"/>
      <c r="X552" s="59"/>
      <c r="Y552" s="59"/>
    </row>
    <row r="553" spans="3:25">
      <c r="C553" s="61"/>
      <c r="M553" s="59"/>
      <c r="S553" s="59"/>
      <c r="V553" s="59"/>
      <c r="W553" s="59"/>
      <c r="X553" s="59"/>
      <c r="Y553" s="59"/>
    </row>
    <row r="554" spans="3:25">
      <c r="C554" s="61"/>
      <c r="M554" s="59"/>
      <c r="S554" s="59"/>
      <c r="V554" s="59"/>
      <c r="W554" s="59"/>
      <c r="X554" s="59"/>
      <c r="Y554" s="59"/>
    </row>
    <row r="555" spans="3:25">
      <c r="C555" s="61"/>
      <c r="M555" s="59"/>
      <c r="S555" s="59"/>
      <c r="V555" s="59"/>
      <c r="W555" s="59"/>
      <c r="X555" s="59"/>
      <c r="Y555" s="59"/>
    </row>
    <row r="556" spans="3:25">
      <c r="C556" s="61"/>
      <c r="M556" s="59"/>
      <c r="S556" s="59"/>
      <c r="V556" s="59"/>
      <c r="W556" s="59"/>
      <c r="X556" s="59"/>
      <c r="Y556" s="59"/>
    </row>
    <row r="557" spans="3:25">
      <c r="C557" s="61"/>
      <c r="M557" s="59"/>
      <c r="S557" s="59"/>
      <c r="V557" s="59"/>
      <c r="W557" s="59"/>
      <c r="X557" s="59"/>
      <c r="Y557" s="59"/>
    </row>
    <row r="558" spans="3:25">
      <c r="C558" s="61"/>
      <c r="M558" s="59"/>
      <c r="S558" s="59"/>
      <c r="V558" s="59"/>
      <c r="W558" s="59"/>
      <c r="X558" s="59"/>
      <c r="Y558" s="59"/>
    </row>
    <row r="559" spans="3:25">
      <c r="C559" s="61"/>
      <c r="M559" s="59"/>
      <c r="S559" s="59"/>
      <c r="V559" s="59"/>
      <c r="W559" s="59"/>
      <c r="X559" s="59"/>
      <c r="Y559" s="59"/>
    </row>
    <row r="560" spans="3:25">
      <c r="C560" s="61"/>
      <c r="M560" s="59"/>
      <c r="S560" s="59"/>
      <c r="V560" s="59"/>
      <c r="W560" s="59"/>
      <c r="X560" s="59"/>
      <c r="Y560" s="59"/>
    </row>
    <row r="561" spans="3:25">
      <c r="C561" s="61"/>
      <c r="M561" s="59"/>
      <c r="S561" s="59"/>
      <c r="V561" s="59"/>
      <c r="W561" s="59"/>
      <c r="X561" s="59"/>
      <c r="Y561" s="59"/>
    </row>
    <row r="562" spans="3:25">
      <c r="C562" s="61"/>
      <c r="M562" s="59"/>
      <c r="S562" s="59"/>
      <c r="V562" s="59"/>
      <c r="W562" s="59"/>
      <c r="X562" s="59"/>
      <c r="Y562" s="59"/>
    </row>
    <row r="563" spans="3:25">
      <c r="C563" s="61"/>
      <c r="M563" s="59"/>
      <c r="S563" s="59"/>
      <c r="V563" s="59"/>
      <c r="W563" s="59"/>
      <c r="X563" s="59"/>
      <c r="Y563" s="59"/>
    </row>
    <row r="564" spans="3:25">
      <c r="C564" s="61"/>
      <c r="M564" s="59"/>
      <c r="S564" s="59"/>
      <c r="V564" s="59"/>
      <c r="W564" s="59"/>
      <c r="X564" s="59"/>
      <c r="Y564" s="59"/>
    </row>
    <row r="565" spans="3:25">
      <c r="C565" s="61"/>
      <c r="M565" s="59"/>
      <c r="S565" s="59"/>
      <c r="V565" s="59"/>
      <c r="W565" s="59"/>
      <c r="X565" s="59"/>
      <c r="Y565" s="59"/>
    </row>
    <row r="566" spans="3:25">
      <c r="C566" s="61"/>
      <c r="M566" s="59"/>
      <c r="S566" s="59"/>
      <c r="V566" s="59"/>
      <c r="W566" s="59"/>
      <c r="X566" s="59"/>
      <c r="Y566" s="59"/>
    </row>
    <row r="567" spans="3:25">
      <c r="C567" s="61"/>
      <c r="M567" s="59"/>
      <c r="S567" s="59"/>
      <c r="V567" s="59"/>
      <c r="W567" s="59"/>
      <c r="X567" s="59"/>
      <c r="Y567" s="59"/>
    </row>
    <row r="568" spans="3:25">
      <c r="C568" s="61"/>
      <c r="M568" s="59"/>
      <c r="S568" s="59"/>
      <c r="V568" s="59"/>
      <c r="W568" s="59"/>
      <c r="X568" s="59"/>
      <c r="Y568" s="59"/>
    </row>
    <row r="569" spans="3:25">
      <c r="C569" s="61"/>
      <c r="M569" s="59"/>
      <c r="S569" s="59"/>
      <c r="V569" s="59"/>
      <c r="W569" s="59"/>
      <c r="X569" s="59"/>
      <c r="Y569" s="59"/>
    </row>
    <row r="570" spans="3:25">
      <c r="C570" s="61"/>
      <c r="M570" s="59"/>
      <c r="S570" s="59"/>
      <c r="V570" s="59"/>
      <c r="W570" s="59"/>
      <c r="X570" s="59"/>
      <c r="Y570" s="59"/>
    </row>
    <row r="571" spans="3:25">
      <c r="C571" s="61"/>
      <c r="M571" s="59"/>
      <c r="S571" s="59"/>
      <c r="V571" s="59"/>
      <c r="W571" s="59"/>
      <c r="X571" s="59"/>
      <c r="Y571" s="59"/>
    </row>
    <row r="572" spans="3:25">
      <c r="C572" s="61"/>
      <c r="M572" s="59"/>
      <c r="S572" s="59"/>
      <c r="V572" s="59"/>
      <c r="W572" s="59"/>
      <c r="X572" s="59"/>
      <c r="Y572" s="59"/>
    </row>
    <row r="573" spans="3:25">
      <c r="C573" s="61"/>
      <c r="M573" s="59"/>
      <c r="S573" s="59"/>
      <c r="V573" s="59"/>
      <c r="W573" s="59"/>
      <c r="X573" s="59"/>
      <c r="Y573" s="59"/>
    </row>
    <row r="574" spans="3:25">
      <c r="C574" s="61"/>
      <c r="M574" s="59"/>
      <c r="S574" s="59"/>
      <c r="V574" s="59"/>
      <c r="W574" s="59"/>
      <c r="X574" s="59"/>
      <c r="Y574" s="59"/>
    </row>
    <row r="575" spans="3:25">
      <c r="C575" s="61"/>
      <c r="M575" s="59"/>
      <c r="S575" s="59"/>
      <c r="V575" s="59"/>
      <c r="W575" s="59"/>
      <c r="X575" s="59"/>
      <c r="Y575" s="59"/>
    </row>
    <row r="576" spans="3:25">
      <c r="C576" s="61"/>
      <c r="M576" s="59"/>
      <c r="S576" s="59"/>
      <c r="V576" s="59"/>
      <c r="W576" s="59"/>
      <c r="X576" s="59"/>
      <c r="Y576" s="59"/>
    </row>
    <row r="577" spans="3:25">
      <c r="C577" s="61"/>
      <c r="M577" s="59"/>
      <c r="S577" s="59"/>
      <c r="V577" s="59"/>
      <c r="W577" s="59"/>
      <c r="X577" s="59"/>
      <c r="Y577" s="59"/>
    </row>
    <row r="578" spans="3:25">
      <c r="C578" s="61"/>
      <c r="M578" s="59"/>
      <c r="S578" s="59"/>
      <c r="V578" s="59"/>
      <c r="W578" s="59"/>
      <c r="X578" s="59"/>
      <c r="Y578" s="59"/>
    </row>
    <row r="579" spans="3:25">
      <c r="C579" s="61"/>
      <c r="M579" s="59"/>
      <c r="S579" s="59"/>
      <c r="V579" s="59"/>
      <c r="W579" s="59"/>
      <c r="X579" s="59"/>
      <c r="Y579" s="59"/>
    </row>
    <row r="580" spans="3:25">
      <c r="C580" s="61"/>
      <c r="M580" s="59"/>
      <c r="S580" s="59"/>
      <c r="V580" s="59"/>
      <c r="W580" s="59"/>
      <c r="X580" s="59"/>
      <c r="Y580" s="59"/>
    </row>
    <row r="581" spans="3:25">
      <c r="C581" s="61"/>
      <c r="M581" s="59"/>
      <c r="S581" s="59"/>
      <c r="V581" s="59"/>
      <c r="W581" s="59"/>
      <c r="X581" s="59"/>
      <c r="Y581" s="59"/>
    </row>
    <row r="582" spans="3:25">
      <c r="C582" s="61"/>
      <c r="M582" s="59"/>
      <c r="S582" s="59"/>
      <c r="V582" s="59"/>
      <c r="W582" s="59"/>
      <c r="X582" s="59"/>
      <c r="Y582" s="59"/>
    </row>
    <row r="583" spans="3:25">
      <c r="C583" s="61"/>
      <c r="M583" s="59"/>
      <c r="S583" s="59"/>
      <c r="V583" s="59"/>
      <c r="W583" s="59"/>
      <c r="X583" s="59"/>
      <c r="Y583" s="59"/>
    </row>
    <row r="584" spans="3:25">
      <c r="C584" s="61"/>
      <c r="M584" s="59"/>
      <c r="S584" s="59"/>
      <c r="V584" s="59"/>
      <c r="W584" s="59"/>
      <c r="X584" s="59"/>
      <c r="Y584" s="59"/>
    </row>
    <row r="585" spans="3:25">
      <c r="C585" s="61"/>
      <c r="M585" s="59"/>
      <c r="S585" s="59"/>
      <c r="V585" s="59"/>
      <c r="W585" s="59"/>
      <c r="X585" s="59"/>
      <c r="Y585" s="59"/>
    </row>
    <row r="586" spans="3:25">
      <c r="C586" s="61"/>
      <c r="M586" s="59"/>
      <c r="S586" s="59"/>
      <c r="V586" s="59"/>
      <c r="W586" s="59"/>
      <c r="X586" s="59"/>
      <c r="Y586" s="59"/>
    </row>
    <row r="587" spans="3:25">
      <c r="C587" s="61"/>
      <c r="M587" s="59"/>
      <c r="S587" s="59"/>
      <c r="V587" s="59"/>
      <c r="W587" s="59"/>
      <c r="X587" s="59"/>
      <c r="Y587" s="59"/>
    </row>
    <row r="588" spans="3:25">
      <c r="C588" s="61"/>
      <c r="M588" s="59"/>
      <c r="S588" s="59"/>
      <c r="V588" s="59"/>
      <c r="W588" s="59"/>
      <c r="X588" s="59"/>
      <c r="Y588" s="59"/>
    </row>
    <row r="589" spans="3:25">
      <c r="C589" s="61"/>
      <c r="M589" s="59"/>
      <c r="S589" s="59"/>
      <c r="V589" s="59"/>
      <c r="W589" s="59"/>
      <c r="X589" s="59"/>
      <c r="Y589" s="59"/>
    </row>
    <row r="590" spans="3:25">
      <c r="C590" s="61"/>
      <c r="M590" s="59"/>
      <c r="S590" s="59"/>
      <c r="V590" s="59"/>
      <c r="W590" s="59"/>
      <c r="X590" s="59"/>
      <c r="Y590" s="59"/>
    </row>
    <row r="591" spans="3:25">
      <c r="C591" s="61"/>
      <c r="M591" s="59"/>
      <c r="S591" s="59"/>
      <c r="V591" s="59"/>
      <c r="W591" s="59"/>
      <c r="X591" s="59"/>
      <c r="Y591" s="59"/>
    </row>
    <row r="592" spans="3:25">
      <c r="C592" s="61"/>
      <c r="M592" s="59"/>
      <c r="S592" s="59"/>
      <c r="V592" s="59"/>
      <c r="W592" s="59"/>
      <c r="X592" s="59"/>
      <c r="Y592" s="59"/>
    </row>
    <row r="593" spans="3:25">
      <c r="C593" s="61"/>
      <c r="M593" s="59"/>
      <c r="S593" s="59"/>
      <c r="V593" s="59"/>
      <c r="W593" s="59"/>
      <c r="X593" s="59"/>
      <c r="Y593" s="59"/>
    </row>
    <row r="594" spans="3:25">
      <c r="C594" s="61"/>
      <c r="M594" s="59"/>
      <c r="S594" s="59"/>
      <c r="V594" s="59"/>
      <c r="W594" s="59"/>
      <c r="X594" s="59"/>
      <c r="Y594" s="59"/>
    </row>
    <row r="595" spans="3:25">
      <c r="C595" s="61"/>
      <c r="M595" s="59"/>
      <c r="S595" s="59"/>
      <c r="V595" s="59"/>
      <c r="W595" s="59"/>
      <c r="X595" s="59"/>
      <c r="Y595" s="59"/>
    </row>
    <row r="596" spans="3:25">
      <c r="C596" s="61"/>
      <c r="M596" s="59"/>
      <c r="S596" s="59"/>
      <c r="V596" s="59"/>
      <c r="W596" s="59"/>
      <c r="X596" s="59"/>
      <c r="Y596" s="59"/>
    </row>
    <row r="597" spans="3:25">
      <c r="C597" s="61"/>
      <c r="M597" s="59"/>
      <c r="S597" s="59"/>
      <c r="V597" s="59"/>
      <c r="W597" s="59"/>
      <c r="X597" s="59"/>
      <c r="Y597" s="59"/>
    </row>
    <row r="598" spans="3:25">
      <c r="C598" s="61"/>
      <c r="M598" s="59"/>
      <c r="S598" s="59"/>
      <c r="V598" s="59"/>
      <c r="W598" s="59"/>
      <c r="X598" s="59"/>
      <c r="Y598" s="59"/>
    </row>
    <row r="599" spans="3:25">
      <c r="C599" s="61"/>
      <c r="M599" s="59"/>
      <c r="S599" s="59"/>
      <c r="V599" s="59"/>
      <c r="W599" s="59"/>
      <c r="X599" s="59"/>
      <c r="Y599" s="59"/>
    </row>
    <row r="600" spans="3:25">
      <c r="C600" s="61"/>
      <c r="M600" s="59"/>
      <c r="S600" s="59"/>
      <c r="V600" s="59"/>
      <c r="W600" s="59"/>
      <c r="X600" s="59"/>
      <c r="Y600" s="59"/>
    </row>
    <row r="601" spans="3:25">
      <c r="C601" s="61"/>
      <c r="M601" s="59"/>
      <c r="S601" s="59"/>
      <c r="V601" s="59"/>
      <c r="W601" s="59"/>
      <c r="X601" s="59"/>
      <c r="Y601" s="59"/>
    </row>
    <row r="602" spans="3:25">
      <c r="C602" s="61"/>
      <c r="M602" s="59"/>
      <c r="S602" s="59"/>
      <c r="V602" s="59"/>
      <c r="W602" s="59"/>
      <c r="X602" s="59"/>
      <c r="Y602" s="59"/>
    </row>
    <row r="603" spans="3:25">
      <c r="C603" s="61"/>
      <c r="M603" s="59"/>
      <c r="S603" s="59"/>
      <c r="V603" s="59"/>
      <c r="W603" s="59"/>
      <c r="X603" s="59"/>
      <c r="Y603" s="59"/>
    </row>
    <row r="604" spans="3:25">
      <c r="C604" s="61"/>
      <c r="M604" s="59"/>
      <c r="S604" s="59"/>
      <c r="V604" s="59"/>
      <c r="W604" s="59"/>
      <c r="X604" s="59"/>
      <c r="Y604" s="59"/>
    </row>
    <row r="605" spans="3:25">
      <c r="C605" s="61"/>
      <c r="M605" s="59"/>
      <c r="S605" s="59"/>
      <c r="V605" s="59"/>
      <c r="W605" s="59"/>
      <c r="X605" s="59"/>
      <c r="Y605" s="59"/>
    </row>
    <row r="606" spans="3:25">
      <c r="C606" s="61"/>
      <c r="M606" s="59"/>
      <c r="S606" s="59"/>
      <c r="V606" s="59"/>
      <c r="W606" s="59"/>
      <c r="X606" s="59"/>
      <c r="Y606" s="59"/>
    </row>
    <row r="607" spans="3:25">
      <c r="C607" s="61"/>
      <c r="M607" s="59"/>
      <c r="S607" s="59"/>
      <c r="V607" s="59"/>
      <c r="W607" s="59"/>
      <c r="X607" s="59"/>
      <c r="Y607" s="59"/>
    </row>
    <row r="608" spans="3:25">
      <c r="C608" s="61"/>
      <c r="M608" s="59"/>
      <c r="S608" s="59"/>
      <c r="V608" s="59"/>
      <c r="W608" s="59"/>
      <c r="X608" s="59"/>
      <c r="Y608" s="59"/>
    </row>
    <row r="609" spans="3:25">
      <c r="C609" s="61"/>
      <c r="M609" s="59"/>
      <c r="S609" s="59"/>
      <c r="V609" s="59"/>
      <c r="W609" s="59"/>
      <c r="X609" s="59"/>
      <c r="Y609" s="59"/>
    </row>
    <row r="610" spans="3:25">
      <c r="C610" s="61"/>
      <c r="M610" s="59"/>
      <c r="S610" s="59"/>
      <c r="V610" s="59"/>
      <c r="W610" s="59"/>
      <c r="X610" s="59"/>
      <c r="Y610" s="59"/>
    </row>
    <row r="611" spans="3:25">
      <c r="C611" s="61"/>
      <c r="M611" s="59"/>
      <c r="S611" s="59"/>
      <c r="V611" s="59"/>
      <c r="W611" s="59"/>
      <c r="X611" s="59"/>
      <c r="Y611" s="59"/>
    </row>
    <row r="612" spans="3:25">
      <c r="C612" s="61"/>
      <c r="M612" s="59"/>
      <c r="S612" s="59"/>
      <c r="V612" s="59"/>
      <c r="W612" s="59"/>
      <c r="X612" s="59"/>
      <c r="Y612" s="59"/>
    </row>
    <row r="613" spans="3:25">
      <c r="C613" s="61"/>
      <c r="M613" s="59"/>
      <c r="S613" s="59"/>
      <c r="V613" s="59"/>
      <c r="W613" s="59"/>
      <c r="X613" s="59"/>
      <c r="Y613" s="59"/>
    </row>
    <row r="614" spans="3:25">
      <c r="C614" s="61"/>
      <c r="M614" s="59"/>
      <c r="S614" s="59"/>
      <c r="V614" s="59"/>
      <c r="W614" s="59"/>
      <c r="X614" s="59"/>
      <c r="Y614" s="59"/>
    </row>
    <row r="615" spans="3:25">
      <c r="C615" s="61"/>
      <c r="M615" s="59"/>
      <c r="S615" s="59"/>
      <c r="V615" s="59"/>
      <c r="W615" s="59"/>
      <c r="X615" s="59"/>
      <c r="Y615" s="59"/>
    </row>
    <row r="616" spans="3:25">
      <c r="C616" s="61"/>
      <c r="M616" s="59"/>
      <c r="S616" s="59"/>
      <c r="V616" s="59"/>
      <c r="W616" s="59"/>
      <c r="X616" s="59"/>
      <c r="Y616" s="59"/>
    </row>
    <row r="617" spans="3:25">
      <c r="C617" s="61"/>
      <c r="M617" s="59"/>
      <c r="S617" s="59"/>
      <c r="V617" s="59"/>
      <c r="W617" s="59"/>
      <c r="X617" s="59"/>
      <c r="Y617" s="59"/>
    </row>
    <row r="618" spans="3:25">
      <c r="C618" s="61"/>
      <c r="M618" s="59"/>
      <c r="S618" s="59"/>
      <c r="V618" s="59"/>
      <c r="W618" s="59"/>
      <c r="X618" s="59"/>
      <c r="Y618" s="59"/>
    </row>
    <row r="619" spans="3:25">
      <c r="C619" s="61"/>
      <c r="M619" s="59"/>
      <c r="S619" s="59"/>
      <c r="V619" s="59"/>
      <c r="W619" s="59"/>
      <c r="X619" s="59"/>
      <c r="Y619" s="59"/>
    </row>
    <row r="620" spans="3:25">
      <c r="C620" s="61"/>
      <c r="M620" s="59"/>
      <c r="S620" s="59"/>
      <c r="V620" s="59"/>
      <c r="W620" s="59"/>
      <c r="X620" s="59"/>
      <c r="Y620" s="59"/>
    </row>
    <row r="621" spans="3:25">
      <c r="C621" s="61"/>
      <c r="M621" s="59"/>
      <c r="S621" s="59"/>
      <c r="V621" s="59"/>
      <c r="W621" s="59"/>
      <c r="X621" s="59"/>
      <c r="Y621" s="59"/>
    </row>
    <row r="622" spans="3:25">
      <c r="C622" s="61"/>
      <c r="M622" s="59"/>
      <c r="S622" s="59"/>
      <c r="V622" s="59"/>
      <c r="W622" s="59"/>
      <c r="X622" s="59"/>
      <c r="Y622" s="59"/>
    </row>
    <row r="623" spans="3:25">
      <c r="C623" s="61"/>
      <c r="M623" s="59"/>
      <c r="S623" s="59"/>
      <c r="V623" s="59"/>
      <c r="W623" s="59"/>
      <c r="X623" s="59"/>
      <c r="Y623" s="59"/>
    </row>
    <row r="624" spans="3:25">
      <c r="C624" s="61"/>
      <c r="M624" s="59"/>
      <c r="S624" s="59"/>
      <c r="V624" s="59"/>
      <c r="W624" s="59"/>
      <c r="X624" s="59"/>
      <c r="Y624" s="59"/>
    </row>
    <row r="625" spans="3:25">
      <c r="C625" s="61"/>
      <c r="M625" s="59"/>
      <c r="S625" s="59"/>
      <c r="V625" s="59"/>
      <c r="W625" s="59"/>
      <c r="X625" s="59"/>
      <c r="Y625" s="59"/>
    </row>
    <row r="626" spans="3:25">
      <c r="C626" s="61"/>
      <c r="M626" s="59"/>
      <c r="S626" s="59"/>
      <c r="V626" s="59"/>
      <c r="W626" s="59"/>
      <c r="X626" s="59"/>
      <c r="Y626" s="59"/>
    </row>
    <row r="627" spans="3:25">
      <c r="C627" s="61"/>
      <c r="M627" s="59"/>
      <c r="S627" s="59"/>
      <c r="V627" s="59"/>
      <c r="W627" s="59"/>
      <c r="X627" s="59"/>
      <c r="Y627" s="59"/>
    </row>
    <row r="628" spans="3:25">
      <c r="C628" s="61"/>
      <c r="M628" s="59"/>
      <c r="S628" s="59"/>
      <c r="V628" s="59"/>
      <c r="W628" s="59"/>
      <c r="X628" s="59"/>
      <c r="Y628" s="59"/>
    </row>
    <row r="629" spans="3:25">
      <c r="C629" s="61"/>
      <c r="M629" s="59"/>
      <c r="S629" s="59"/>
      <c r="V629" s="59"/>
      <c r="W629" s="59"/>
      <c r="X629" s="59"/>
      <c r="Y629" s="59"/>
    </row>
    <row r="630" spans="3:25">
      <c r="C630" s="61"/>
      <c r="M630" s="59"/>
      <c r="S630" s="59"/>
      <c r="V630" s="59"/>
      <c r="W630" s="59"/>
      <c r="X630" s="59"/>
      <c r="Y630" s="59"/>
    </row>
    <row r="631" spans="3:25">
      <c r="C631" s="61"/>
      <c r="M631" s="59"/>
      <c r="S631" s="59"/>
      <c r="V631" s="59"/>
      <c r="W631" s="59"/>
      <c r="X631" s="59"/>
      <c r="Y631" s="59"/>
    </row>
    <row r="632" spans="3:25">
      <c r="C632" s="61"/>
      <c r="M632" s="59"/>
      <c r="S632" s="59"/>
      <c r="V632" s="59"/>
      <c r="W632" s="59"/>
      <c r="X632" s="59"/>
      <c r="Y632" s="59"/>
    </row>
    <row r="633" spans="3:25">
      <c r="C633" s="61"/>
      <c r="M633" s="59"/>
      <c r="S633" s="59"/>
      <c r="V633" s="59"/>
      <c r="W633" s="59"/>
      <c r="X633" s="59"/>
      <c r="Y633" s="59"/>
    </row>
    <row r="634" spans="3:25">
      <c r="C634" s="61"/>
      <c r="M634" s="59"/>
      <c r="S634" s="59"/>
      <c r="V634" s="59"/>
      <c r="W634" s="59"/>
      <c r="X634" s="59"/>
      <c r="Y634" s="59"/>
    </row>
    <row r="635" spans="3:25">
      <c r="C635" s="61"/>
      <c r="M635" s="59"/>
      <c r="S635" s="59"/>
      <c r="V635" s="59"/>
      <c r="W635" s="59"/>
      <c r="X635" s="59"/>
      <c r="Y635" s="59"/>
    </row>
    <row r="636" spans="3:25">
      <c r="C636" s="61"/>
      <c r="M636" s="59"/>
      <c r="S636" s="59"/>
      <c r="V636" s="59"/>
      <c r="W636" s="59"/>
      <c r="X636" s="59"/>
      <c r="Y636" s="59"/>
    </row>
    <row r="637" spans="3:25">
      <c r="C637" s="61"/>
      <c r="M637" s="59"/>
      <c r="S637" s="59"/>
      <c r="V637" s="59"/>
      <c r="W637" s="59"/>
      <c r="X637" s="59"/>
      <c r="Y637" s="59"/>
    </row>
    <row r="638" spans="3:25">
      <c r="C638" s="61"/>
      <c r="M638" s="59"/>
      <c r="S638" s="59"/>
      <c r="V638" s="59"/>
      <c r="W638" s="59"/>
      <c r="X638" s="59"/>
      <c r="Y638" s="59"/>
    </row>
    <row r="639" spans="3:25">
      <c r="C639" s="61"/>
      <c r="M639" s="59"/>
      <c r="S639" s="59"/>
      <c r="V639" s="59"/>
      <c r="W639" s="59"/>
      <c r="X639" s="59"/>
      <c r="Y639" s="59"/>
    </row>
    <row r="640" spans="3:25">
      <c r="C640" s="61"/>
      <c r="M640" s="59"/>
      <c r="S640" s="59"/>
      <c r="V640" s="59"/>
      <c r="W640" s="59"/>
      <c r="X640" s="59"/>
      <c r="Y640" s="59"/>
    </row>
    <row r="641" spans="3:25">
      <c r="C641" s="61"/>
      <c r="M641" s="59"/>
      <c r="S641" s="59"/>
      <c r="V641" s="59"/>
      <c r="W641" s="59"/>
      <c r="X641" s="59"/>
      <c r="Y641" s="59"/>
    </row>
    <row r="642" spans="3:25">
      <c r="C642" s="61"/>
      <c r="M642" s="59"/>
      <c r="S642" s="59"/>
      <c r="V642" s="59"/>
      <c r="W642" s="59"/>
      <c r="X642" s="59"/>
      <c r="Y642" s="59"/>
    </row>
    <row r="643" spans="3:25">
      <c r="C643" s="61"/>
      <c r="M643" s="59"/>
      <c r="S643" s="59"/>
      <c r="V643" s="59"/>
      <c r="W643" s="59"/>
      <c r="X643" s="59"/>
      <c r="Y643" s="59"/>
    </row>
    <row r="644" spans="3:25">
      <c r="C644" s="61"/>
      <c r="M644" s="59"/>
      <c r="S644" s="59"/>
      <c r="V644" s="59"/>
      <c r="W644" s="59"/>
      <c r="X644" s="59"/>
      <c r="Y644" s="59"/>
    </row>
    <row r="645" spans="3:25">
      <c r="C645" s="61"/>
      <c r="M645" s="59"/>
      <c r="S645" s="59"/>
      <c r="V645" s="59"/>
      <c r="W645" s="59"/>
      <c r="X645" s="59"/>
      <c r="Y645" s="59"/>
    </row>
    <row r="646" spans="3:25">
      <c r="C646" s="61"/>
      <c r="M646" s="59"/>
      <c r="S646" s="59"/>
      <c r="V646" s="59"/>
      <c r="W646" s="59"/>
      <c r="X646" s="59"/>
      <c r="Y646" s="59"/>
    </row>
    <row r="647" spans="3:25">
      <c r="C647" s="61"/>
      <c r="M647" s="59"/>
      <c r="S647" s="59"/>
      <c r="V647" s="59"/>
      <c r="W647" s="59"/>
      <c r="X647" s="59"/>
      <c r="Y647" s="59"/>
    </row>
    <row r="648" spans="3:25">
      <c r="C648" s="61"/>
      <c r="M648" s="59"/>
      <c r="S648" s="59"/>
      <c r="V648" s="59"/>
      <c r="W648" s="59"/>
      <c r="X648" s="59"/>
      <c r="Y648" s="59"/>
    </row>
    <row r="649" spans="3:25">
      <c r="C649" s="61"/>
      <c r="M649" s="59"/>
      <c r="S649" s="59"/>
      <c r="V649" s="59"/>
      <c r="W649" s="59"/>
      <c r="X649" s="59"/>
      <c r="Y649" s="59"/>
    </row>
    <row r="650" spans="3:25">
      <c r="C650" s="61"/>
      <c r="M650" s="59"/>
      <c r="S650" s="59"/>
      <c r="V650" s="59"/>
      <c r="W650" s="59"/>
      <c r="X650" s="59"/>
      <c r="Y650" s="59"/>
    </row>
    <row r="651" spans="3:25">
      <c r="C651" s="61"/>
      <c r="M651" s="59"/>
      <c r="S651" s="59"/>
      <c r="V651" s="59"/>
      <c r="W651" s="59"/>
      <c r="X651" s="59"/>
      <c r="Y651" s="59"/>
    </row>
    <row r="652" spans="3:25">
      <c r="C652" s="61"/>
      <c r="M652" s="59"/>
      <c r="S652" s="59"/>
      <c r="V652" s="59"/>
      <c r="W652" s="59"/>
      <c r="X652" s="59"/>
      <c r="Y652" s="59"/>
    </row>
    <row r="653" spans="3:25">
      <c r="C653" s="61"/>
      <c r="M653" s="59"/>
      <c r="S653" s="59"/>
      <c r="V653" s="59"/>
      <c r="W653" s="59"/>
      <c r="X653" s="59"/>
      <c r="Y653" s="59"/>
    </row>
    <row r="654" spans="3:25">
      <c r="C654" s="61"/>
      <c r="M654" s="59"/>
      <c r="S654" s="59"/>
      <c r="V654" s="59"/>
      <c r="W654" s="59"/>
      <c r="X654" s="59"/>
      <c r="Y654" s="59"/>
    </row>
    <row r="655" spans="3:25">
      <c r="C655" s="61"/>
      <c r="M655" s="59"/>
      <c r="S655" s="59"/>
      <c r="V655" s="59"/>
      <c r="W655" s="59"/>
      <c r="X655" s="59"/>
      <c r="Y655" s="59"/>
    </row>
    <row r="656" spans="3:25">
      <c r="C656" s="61"/>
      <c r="M656" s="59"/>
      <c r="S656" s="59"/>
      <c r="V656" s="59"/>
      <c r="W656" s="59"/>
      <c r="X656" s="59"/>
      <c r="Y656" s="59"/>
    </row>
    <row r="657" spans="3:25">
      <c r="C657" s="61"/>
      <c r="M657" s="59"/>
      <c r="S657" s="59"/>
      <c r="V657" s="59"/>
      <c r="W657" s="59"/>
      <c r="X657" s="59"/>
      <c r="Y657" s="59"/>
    </row>
    <row r="658" spans="3:25">
      <c r="C658" s="61"/>
      <c r="M658" s="59"/>
      <c r="S658" s="59"/>
      <c r="V658" s="59"/>
      <c r="W658" s="59"/>
      <c r="X658" s="59"/>
      <c r="Y658" s="59"/>
    </row>
    <row r="659" spans="3:25">
      <c r="C659" s="61"/>
      <c r="M659" s="59"/>
      <c r="S659" s="59"/>
      <c r="V659" s="59"/>
      <c r="W659" s="59"/>
      <c r="X659" s="59"/>
      <c r="Y659" s="59"/>
    </row>
    <row r="660" spans="3:25">
      <c r="C660" s="61"/>
      <c r="M660" s="59"/>
      <c r="S660" s="59"/>
      <c r="V660" s="59"/>
      <c r="W660" s="59"/>
      <c r="X660" s="59"/>
      <c r="Y660" s="59"/>
    </row>
    <row r="661" spans="3:25">
      <c r="C661" s="61"/>
      <c r="M661" s="59"/>
      <c r="S661" s="59"/>
      <c r="V661" s="59"/>
      <c r="W661" s="59"/>
      <c r="X661" s="59"/>
      <c r="Y661" s="59"/>
    </row>
    <row r="662" spans="3:25">
      <c r="C662" s="61"/>
      <c r="M662" s="59"/>
      <c r="S662" s="59"/>
      <c r="V662" s="59"/>
      <c r="W662" s="59"/>
      <c r="X662" s="59"/>
      <c r="Y662" s="59"/>
    </row>
    <row r="663" spans="3:25">
      <c r="C663" s="61"/>
      <c r="M663" s="59"/>
      <c r="S663" s="59"/>
      <c r="V663" s="59"/>
      <c r="W663" s="59"/>
      <c r="X663" s="59"/>
      <c r="Y663" s="59"/>
    </row>
    <row r="664" spans="3:25">
      <c r="C664" s="61"/>
      <c r="M664" s="59"/>
      <c r="S664" s="59"/>
      <c r="V664" s="59"/>
      <c r="W664" s="59"/>
      <c r="X664" s="59"/>
      <c r="Y664" s="59"/>
    </row>
    <row r="665" spans="3:25">
      <c r="C665" s="61"/>
      <c r="M665" s="59"/>
      <c r="S665" s="59"/>
      <c r="V665" s="59"/>
      <c r="W665" s="59"/>
      <c r="X665" s="59"/>
      <c r="Y665" s="59"/>
    </row>
    <row r="666" spans="3:25">
      <c r="C666" s="61"/>
      <c r="M666" s="59"/>
      <c r="S666" s="59"/>
      <c r="V666" s="59"/>
      <c r="W666" s="59"/>
      <c r="X666" s="59"/>
      <c r="Y666" s="59"/>
    </row>
    <row r="667" spans="3:25">
      <c r="C667" s="61"/>
      <c r="M667" s="59"/>
      <c r="S667" s="59"/>
      <c r="V667" s="59"/>
      <c r="W667" s="59"/>
      <c r="X667" s="59"/>
      <c r="Y667" s="59"/>
    </row>
    <row r="668" spans="3:25">
      <c r="C668" s="61"/>
      <c r="M668" s="59"/>
      <c r="S668" s="59"/>
      <c r="V668" s="59"/>
      <c r="W668" s="59"/>
      <c r="X668" s="59"/>
      <c r="Y668" s="59"/>
    </row>
    <row r="669" spans="3:25">
      <c r="C669" s="61"/>
      <c r="M669" s="59"/>
      <c r="S669" s="59"/>
      <c r="V669" s="59"/>
      <c r="W669" s="59"/>
      <c r="X669" s="59"/>
      <c r="Y669" s="59"/>
    </row>
    <row r="670" spans="3:25">
      <c r="C670" s="61"/>
      <c r="M670" s="59"/>
      <c r="S670" s="59"/>
      <c r="V670" s="59"/>
      <c r="W670" s="59"/>
      <c r="X670" s="59"/>
      <c r="Y670" s="59"/>
    </row>
    <row r="671" spans="3:25">
      <c r="C671" s="61"/>
      <c r="M671" s="59"/>
      <c r="S671" s="59"/>
      <c r="V671" s="59"/>
      <c r="W671" s="59"/>
      <c r="X671" s="59"/>
      <c r="Y671" s="59"/>
    </row>
    <row r="672" spans="3:25">
      <c r="C672" s="61"/>
      <c r="M672" s="59"/>
      <c r="S672" s="59"/>
      <c r="V672" s="59"/>
      <c r="W672" s="59"/>
      <c r="X672" s="59"/>
      <c r="Y672" s="59"/>
    </row>
    <row r="673" spans="3:25">
      <c r="C673" s="61"/>
      <c r="M673" s="59"/>
      <c r="S673" s="59"/>
      <c r="V673" s="59"/>
      <c r="W673" s="59"/>
      <c r="X673" s="59"/>
      <c r="Y673" s="59"/>
    </row>
    <row r="674" spans="3:25">
      <c r="C674" s="61"/>
      <c r="M674" s="59"/>
      <c r="S674" s="59"/>
      <c r="V674" s="59"/>
      <c r="W674" s="59"/>
      <c r="X674" s="59"/>
      <c r="Y674" s="59"/>
    </row>
    <row r="675" spans="3:25">
      <c r="C675" s="61"/>
      <c r="M675" s="59"/>
      <c r="S675" s="59"/>
      <c r="V675" s="59"/>
      <c r="W675" s="59"/>
      <c r="X675" s="59"/>
      <c r="Y675" s="59"/>
    </row>
    <row r="676" spans="3:25">
      <c r="C676" s="61"/>
      <c r="M676" s="59"/>
      <c r="S676" s="59"/>
      <c r="V676" s="59"/>
      <c r="W676" s="59"/>
      <c r="X676" s="59"/>
      <c r="Y676" s="59"/>
    </row>
    <row r="677" spans="3:25">
      <c r="C677" s="61"/>
      <c r="M677" s="59"/>
      <c r="S677" s="59"/>
      <c r="V677" s="59"/>
      <c r="W677" s="59"/>
      <c r="X677" s="59"/>
      <c r="Y677" s="59"/>
    </row>
    <row r="678" spans="3:25">
      <c r="C678" s="61"/>
      <c r="M678" s="59"/>
      <c r="S678" s="59"/>
      <c r="V678" s="59"/>
      <c r="W678" s="59"/>
      <c r="X678" s="59"/>
      <c r="Y678" s="59"/>
    </row>
    <row r="679" spans="3:25">
      <c r="C679" s="61"/>
      <c r="M679" s="59"/>
      <c r="S679" s="59"/>
      <c r="V679" s="59"/>
      <c r="W679" s="59"/>
      <c r="X679" s="59"/>
      <c r="Y679" s="59"/>
    </row>
    <row r="680" spans="3:25">
      <c r="C680" s="61"/>
      <c r="M680" s="59"/>
      <c r="S680" s="59"/>
      <c r="V680" s="59"/>
      <c r="W680" s="59"/>
      <c r="X680" s="59"/>
      <c r="Y680" s="59"/>
    </row>
    <row r="681" spans="3:25">
      <c r="C681" s="61"/>
      <c r="M681" s="59"/>
      <c r="S681" s="59"/>
      <c r="V681" s="59"/>
      <c r="W681" s="59"/>
      <c r="X681" s="59"/>
      <c r="Y681" s="59"/>
    </row>
    <row r="682" spans="3:25">
      <c r="C682" s="61"/>
      <c r="M682" s="59"/>
      <c r="S682" s="59"/>
      <c r="V682" s="59"/>
      <c r="W682" s="59"/>
      <c r="X682" s="59"/>
      <c r="Y682" s="59"/>
    </row>
    <row r="683" spans="3:25">
      <c r="C683" s="61"/>
      <c r="M683" s="59"/>
      <c r="S683" s="59"/>
      <c r="V683" s="59"/>
      <c r="W683" s="59"/>
      <c r="X683" s="59"/>
      <c r="Y683" s="59"/>
    </row>
    <row r="684" spans="3:25">
      <c r="C684" s="61"/>
      <c r="M684" s="59"/>
      <c r="S684" s="59"/>
      <c r="V684" s="59"/>
      <c r="W684" s="59"/>
      <c r="X684" s="59"/>
      <c r="Y684" s="59"/>
    </row>
    <row r="685" spans="3:25">
      <c r="C685" s="61"/>
      <c r="M685" s="59"/>
      <c r="S685" s="59"/>
      <c r="V685" s="59"/>
      <c r="W685" s="59"/>
      <c r="X685" s="59"/>
      <c r="Y685" s="59"/>
    </row>
    <row r="686" spans="3:25">
      <c r="C686" s="61"/>
      <c r="M686" s="59"/>
      <c r="S686" s="59"/>
      <c r="V686" s="59"/>
      <c r="W686" s="59"/>
      <c r="X686" s="59"/>
      <c r="Y686" s="59"/>
    </row>
    <row r="687" spans="3:25">
      <c r="C687" s="61"/>
      <c r="M687" s="59"/>
      <c r="S687" s="59"/>
      <c r="V687" s="59"/>
      <c r="W687" s="59"/>
      <c r="X687" s="59"/>
      <c r="Y687" s="59"/>
    </row>
    <row r="688" spans="3:25">
      <c r="C688" s="61"/>
      <c r="M688" s="59"/>
      <c r="S688" s="59"/>
      <c r="V688" s="59"/>
      <c r="W688" s="59"/>
      <c r="X688" s="59"/>
      <c r="Y688" s="59"/>
    </row>
    <row r="689" spans="3:25">
      <c r="C689" s="61"/>
      <c r="M689" s="59"/>
      <c r="S689" s="59"/>
      <c r="V689" s="59"/>
      <c r="W689" s="59"/>
      <c r="X689" s="59"/>
      <c r="Y689" s="59"/>
    </row>
    <row r="690" spans="3:25">
      <c r="C690" s="61"/>
      <c r="M690" s="59"/>
      <c r="S690" s="59"/>
      <c r="V690" s="59"/>
      <c r="W690" s="59"/>
      <c r="X690" s="59"/>
      <c r="Y690" s="59"/>
    </row>
    <row r="691" spans="3:25">
      <c r="C691" s="61"/>
      <c r="M691" s="59"/>
      <c r="S691" s="59"/>
      <c r="V691" s="59"/>
      <c r="W691" s="59"/>
      <c r="X691" s="59"/>
      <c r="Y691" s="59"/>
    </row>
    <row r="692" spans="3:25">
      <c r="C692" s="61"/>
      <c r="M692" s="59"/>
      <c r="S692" s="59"/>
      <c r="V692" s="59"/>
      <c r="W692" s="59"/>
      <c r="X692" s="59"/>
      <c r="Y692" s="59"/>
    </row>
    <row r="693" spans="3:25">
      <c r="C693" s="61"/>
      <c r="M693" s="59"/>
      <c r="S693" s="59"/>
      <c r="V693" s="59"/>
      <c r="W693" s="59"/>
      <c r="X693" s="59"/>
      <c r="Y693" s="59"/>
    </row>
    <row r="694" spans="3:25">
      <c r="C694" s="61"/>
      <c r="M694" s="59"/>
      <c r="S694" s="59"/>
      <c r="V694" s="59"/>
      <c r="W694" s="59"/>
      <c r="X694" s="59"/>
      <c r="Y694" s="59"/>
    </row>
    <row r="695" spans="3:25">
      <c r="C695" s="61"/>
      <c r="M695" s="59"/>
      <c r="S695" s="59"/>
      <c r="V695" s="59"/>
      <c r="W695" s="59"/>
      <c r="X695" s="59"/>
      <c r="Y695" s="59"/>
    </row>
    <row r="696" spans="3:25">
      <c r="C696" s="61"/>
      <c r="M696" s="59"/>
      <c r="S696" s="59"/>
      <c r="V696" s="59"/>
      <c r="W696" s="59"/>
      <c r="X696" s="59"/>
      <c r="Y696" s="59"/>
    </row>
    <row r="697" spans="3:25">
      <c r="C697" s="61"/>
      <c r="M697" s="59"/>
      <c r="S697" s="59"/>
      <c r="V697" s="59"/>
      <c r="W697" s="59"/>
      <c r="X697" s="59"/>
      <c r="Y697" s="59"/>
    </row>
    <row r="698" spans="3:25">
      <c r="C698" s="61"/>
      <c r="M698" s="59"/>
      <c r="S698" s="59"/>
      <c r="V698" s="59"/>
      <c r="W698" s="59"/>
      <c r="X698" s="59"/>
      <c r="Y698" s="59"/>
    </row>
    <row r="699" spans="3:25">
      <c r="C699" s="61"/>
      <c r="M699" s="59"/>
      <c r="S699" s="59"/>
      <c r="V699" s="59"/>
      <c r="W699" s="59"/>
      <c r="X699" s="59"/>
      <c r="Y699" s="59"/>
    </row>
    <row r="700" spans="3:25">
      <c r="C700" s="61"/>
      <c r="M700" s="59"/>
      <c r="S700" s="59"/>
      <c r="V700" s="59"/>
      <c r="W700" s="59"/>
      <c r="X700" s="59"/>
      <c r="Y700" s="59"/>
    </row>
    <row r="701" spans="3:25">
      <c r="C701" s="61"/>
      <c r="M701" s="59"/>
      <c r="S701" s="59"/>
      <c r="V701" s="59"/>
      <c r="W701" s="59"/>
      <c r="X701" s="59"/>
      <c r="Y701" s="59"/>
    </row>
    <row r="702" spans="3:25">
      <c r="C702" s="61"/>
      <c r="M702" s="59"/>
      <c r="S702" s="59"/>
      <c r="V702" s="59"/>
      <c r="W702" s="59"/>
      <c r="X702" s="59"/>
      <c r="Y702" s="59"/>
    </row>
    <row r="703" spans="3:25">
      <c r="C703" s="61"/>
      <c r="M703" s="59"/>
      <c r="S703" s="59"/>
      <c r="V703" s="59"/>
      <c r="W703" s="59"/>
      <c r="X703" s="59"/>
      <c r="Y703" s="59"/>
    </row>
    <row r="704" spans="3:25">
      <c r="C704" s="61"/>
      <c r="M704" s="59"/>
      <c r="S704" s="59"/>
      <c r="V704" s="59"/>
      <c r="W704" s="59"/>
      <c r="X704" s="59"/>
      <c r="Y704" s="59"/>
    </row>
    <row r="705" spans="3:25">
      <c r="C705" s="61"/>
      <c r="M705" s="59"/>
      <c r="S705" s="59"/>
      <c r="V705" s="59"/>
      <c r="W705" s="59"/>
      <c r="X705" s="59"/>
      <c r="Y705" s="59"/>
    </row>
    <row r="706" spans="3:25">
      <c r="C706" s="61"/>
      <c r="M706" s="59"/>
      <c r="S706" s="59"/>
      <c r="V706" s="59"/>
      <c r="W706" s="59"/>
      <c r="X706" s="59"/>
      <c r="Y706" s="59"/>
    </row>
    <row r="707" spans="3:25">
      <c r="C707" s="61"/>
      <c r="M707" s="59"/>
      <c r="S707" s="59"/>
      <c r="V707" s="59"/>
      <c r="W707" s="59"/>
      <c r="X707" s="59"/>
      <c r="Y707" s="59"/>
    </row>
    <row r="708" spans="3:25">
      <c r="C708" s="61"/>
      <c r="M708" s="59"/>
      <c r="S708" s="59"/>
      <c r="V708" s="59"/>
      <c r="W708" s="59"/>
      <c r="X708" s="59"/>
      <c r="Y708" s="59"/>
    </row>
    <row r="709" spans="3:25">
      <c r="C709" s="61"/>
      <c r="M709" s="59"/>
      <c r="S709" s="59"/>
      <c r="V709" s="59"/>
      <c r="W709" s="59"/>
      <c r="X709" s="59"/>
      <c r="Y709" s="59"/>
    </row>
    <row r="710" spans="3:25">
      <c r="C710" s="61"/>
      <c r="M710" s="59"/>
      <c r="S710" s="59"/>
      <c r="V710" s="59"/>
      <c r="W710" s="59"/>
      <c r="X710" s="59"/>
      <c r="Y710" s="59"/>
    </row>
    <row r="711" spans="3:25">
      <c r="C711" s="61"/>
      <c r="M711" s="59"/>
      <c r="S711" s="59"/>
      <c r="V711" s="59"/>
      <c r="W711" s="59"/>
      <c r="X711" s="59"/>
      <c r="Y711" s="59"/>
    </row>
    <row r="712" spans="3:25">
      <c r="C712" s="61"/>
      <c r="M712" s="59"/>
      <c r="S712" s="59"/>
      <c r="V712" s="59"/>
      <c r="W712" s="59"/>
      <c r="X712" s="59"/>
      <c r="Y712" s="59"/>
    </row>
    <row r="713" spans="3:25">
      <c r="C713" s="61"/>
      <c r="M713" s="59"/>
      <c r="S713" s="59"/>
      <c r="V713" s="59"/>
      <c r="W713" s="59"/>
      <c r="X713" s="59"/>
      <c r="Y713" s="59"/>
    </row>
    <row r="714" spans="3:25">
      <c r="C714" s="61"/>
      <c r="M714" s="59"/>
      <c r="S714" s="59"/>
      <c r="V714" s="59"/>
      <c r="W714" s="59"/>
      <c r="X714" s="59"/>
      <c r="Y714" s="59"/>
    </row>
    <row r="715" spans="3:25">
      <c r="C715" s="61"/>
      <c r="M715" s="59"/>
      <c r="S715" s="59"/>
      <c r="V715" s="59"/>
      <c r="W715" s="59"/>
      <c r="X715" s="59"/>
      <c r="Y715" s="59"/>
    </row>
    <row r="716" spans="3:25">
      <c r="C716" s="61"/>
      <c r="M716" s="59"/>
      <c r="S716" s="59"/>
      <c r="V716" s="59"/>
      <c r="W716" s="59"/>
      <c r="X716" s="59"/>
      <c r="Y716" s="59"/>
    </row>
    <row r="717" spans="3:25">
      <c r="C717" s="61"/>
      <c r="M717" s="59"/>
      <c r="S717" s="59"/>
      <c r="V717" s="59"/>
      <c r="W717" s="59"/>
      <c r="X717" s="59"/>
      <c r="Y717" s="59"/>
    </row>
    <row r="718" spans="3:25">
      <c r="C718" s="61"/>
      <c r="M718" s="59"/>
      <c r="S718" s="59"/>
      <c r="V718" s="59"/>
      <c r="W718" s="59"/>
      <c r="X718" s="59"/>
      <c r="Y718" s="59"/>
    </row>
    <row r="719" spans="3:25">
      <c r="C719" s="61"/>
      <c r="M719" s="59"/>
      <c r="S719" s="59"/>
      <c r="V719" s="59"/>
      <c r="W719" s="59"/>
      <c r="X719" s="59"/>
      <c r="Y719" s="59"/>
    </row>
    <row r="720" spans="3:25">
      <c r="C720" s="61"/>
      <c r="M720" s="59"/>
      <c r="S720" s="59"/>
      <c r="V720" s="59"/>
      <c r="W720" s="59"/>
      <c r="X720" s="59"/>
      <c r="Y720" s="59"/>
    </row>
    <row r="721" spans="3:25">
      <c r="C721" s="61"/>
      <c r="M721" s="59"/>
      <c r="S721" s="59"/>
      <c r="V721" s="59"/>
      <c r="W721" s="59"/>
      <c r="X721" s="59"/>
      <c r="Y721" s="59"/>
    </row>
    <row r="722" spans="3:25">
      <c r="C722" s="61"/>
      <c r="M722" s="59"/>
      <c r="S722" s="59"/>
      <c r="V722" s="59"/>
      <c r="W722" s="59"/>
      <c r="X722" s="59"/>
      <c r="Y722" s="59"/>
    </row>
    <row r="723" spans="3:25">
      <c r="C723" s="61"/>
      <c r="M723" s="59"/>
      <c r="S723" s="59"/>
      <c r="V723" s="59"/>
      <c r="W723" s="59"/>
      <c r="X723" s="59"/>
      <c r="Y723" s="59"/>
    </row>
    <row r="724" spans="3:25">
      <c r="C724" s="61"/>
      <c r="M724" s="59"/>
      <c r="S724" s="59"/>
      <c r="V724" s="59"/>
      <c r="W724" s="59"/>
      <c r="X724" s="59"/>
      <c r="Y724" s="59"/>
    </row>
    <row r="725" spans="3:25">
      <c r="C725" s="61"/>
      <c r="M725" s="59"/>
      <c r="S725" s="59"/>
      <c r="V725" s="59"/>
      <c r="W725" s="59"/>
      <c r="X725" s="59"/>
      <c r="Y725" s="59"/>
    </row>
    <row r="726" spans="3:25">
      <c r="C726" s="61"/>
      <c r="M726" s="59"/>
      <c r="S726" s="59"/>
      <c r="V726" s="59"/>
      <c r="W726" s="59"/>
      <c r="X726" s="59"/>
      <c r="Y726" s="59"/>
    </row>
    <row r="727" spans="3:25">
      <c r="C727" s="61"/>
      <c r="M727" s="59"/>
      <c r="S727" s="59"/>
      <c r="V727" s="59"/>
      <c r="W727" s="59"/>
      <c r="X727" s="59"/>
      <c r="Y727" s="59"/>
    </row>
    <row r="728" spans="3:25">
      <c r="C728" s="61"/>
      <c r="M728" s="59"/>
      <c r="S728" s="59"/>
      <c r="V728" s="59"/>
      <c r="W728" s="59"/>
      <c r="X728" s="59"/>
      <c r="Y728" s="59"/>
    </row>
    <row r="729" spans="3:25">
      <c r="C729" s="61"/>
      <c r="M729" s="59"/>
      <c r="S729" s="59"/>
      <c r="V729" s="59"/>
      <c r="W729" s="59"/>
      <c r="X729" s="59"/>
      <c r="Y729" s="59"/>
    </row>
    <row r="730" spans="3:25">
      <c r="C730" s="61"/>
      <c r="M730" s="59"/>
      <c r="S730" s="59"/>
      <c r="V730" s="59"/>
      <c r="W730" s="59"/>
      <c r="X730" s="59"/>
      <c r="Y730" s="59"/>
    </row>
    <row r="731" spans="3:25">
      <c r="C731" s="61"/>
      <c r="M731" s="59"/>
      <c r="S731" s="59"/>
      <c r="V731" s="59"/>
      <c r="W731" s="59"/>
      <c r="X731" s="59"/>
      <c r="Y731" s="59"/>
    </row>
    <row r="732" spans="3:25">
      <c r="C732" s="61"/>
      <c r="M732" s="59"/>
      <c r="S732" s="59"/>
      <c r="V732" s="59"/>
      <c r="W732" s="59"/>
      <c r="X732" s="59"/>
      <c r="Y732" s="59"/>
    </row>
    <row r="733" spans="3:25">
      <c r="C733" s="61"/>
      <c r="M733" s="59"/>
      <c r="S733" s="59"/>
      <c r="V733" s="59"/>
      <c r="W733" s="59"/>
      <c r="X733" s="59"/>
      <c r="Y733" s="59"/>
    </row>
    <row r="734" spans="3:25">
      <c r="C734" s="61"/>
      <c r="M734" s="59"/>
      <c r="S734" s="59"/>
      <c r="V734" s="59"/>
      <c r="W734" s="59"/>
      <c r="X734" s="59"/>
      <c r="Y734" s="59"/>
    </row>
    <row r="735" spans="3:25">
      <c r="C735" s="61"/>
      <c r="M735" s="59"/>
      <c r="S735" s="59"/>
      <c r="V735" s="59"/>
      <c r="W735" s="59"/>
      <c r="X735" s="59"/>
      <c r="Y735" s="59"/>
    </row>
    <row r="736" spans="3:25">
      <c r="C736" s="61"/>
      <c r="M736" s="59"/>
      <c r="S736" s="59"/>
      <c r="V736" s="59"/>
      <c r="W736" s="59"/>
      <c r="X736" s="59"/>
      <c r="Y736" s="59"/>
    </row>
    <row r="737" spans="3:25">
      <c r="C737" s="61"/>
      <c r="M737" s="59"/>
      <c r="S737" s="59"/>
      <c r="V737" s="59"/>
      <c r="W737" s="59"/>
      <c r="X737" s="59"/>
      <c r="Y737" s="59"/>
    </row>
    <row r="738" spans="3:25">
      <c r="C738" s="61"/>
      <c r="M738" s="59"/>
      <c r="S738" s="59"/>
      <c r="V738" s="59"/>
      <c r="W738" s="59"/>
      <c r="X738" s="59"/>
      <c r="Y738" s="59"/>
    </row>
    <row r="739" spans="3:25">
      <c r="C739" s="61"/>
      <c r="M739" s="59"/>
      <c r="S739" s="59"/>
      <c r="V739" s="59"/>
      <c r="W739" s="59"/>
      <c r="X739" s="59"/>
      <c r="Y739" s="59"/>
    </row>
    <row r="740" spans="3:25">
      <c r="C740" s="61"/>
      <c r="M740" s="59"/>
      <c r="S740" s="59"/>
      <c r="V740" s="59"/>
      <c r="W740" s="59"/>
      <c r="X740" s="59"/>
      <c r="Y740" s="59"/>
    </row>
    <row r="741" spans="3:25">
      <c r="C741" s="61"/>
      <c r="M741" s="59"/>
      <c r="S741" s="59"/>
      <c r="V741" s="59"/>
      <c r="W741" s="59"/>
      <c r="X741" s="59"/>
      <c r="Y741" s="59"/>
    </row>
    <row r="742" spans="3:25">
      <c r="C742" s="61"/>
      <c r="M742" s="59"/>
      <c r="S742" s="59"/>
      <c r="V742" s="59"/>
      <c r="W742" s="59"/>
      <c r="X742" s="59"/>
      <c r="Y742" s="59"/>
    </row>
    <row r="743" spans="3:25">
      <c r="C743" s="61"/>
      <c r="M743" s="59"/>
      <c r="S743" s="59"/>
      <c r="V743" s="59"/>
      <c r="W743" s="59"/>
      <c r="X743" s="59"/>
      <c r="Y743" s="59"/>
    </row>
    <row r="744" spans="3:25">
      <c r="C744" s="61"/>
      <c r="M744" s="59"/>
      <c r="S744" s="59"/>
      <c r="V744" s="59"/>
      <c r="W744" s="59"/>
      <c r="X744" s="59"/>
      <c r="Y744" s="59"/>
    </row>
    <row r="745" spans="3:25">
      <c r="C745" s="61"/>
      <c r="M745" s="59"/>
      <c r="S745" s="59"/>
      <c r="V745" s="59"/>
      <c r="W745" s="59"/>
      <c r="X745" s="59"/>
      <c r="Y745" s="59"/>
    </row>
    <row r="746" spans="3:25">
      <c r="C746" s="61"/>
      <c r="M746" s="59"/>
      <c r="S746" s="59"/>
      <c r="V746" s="59"/>
      <c r="W746" s="59"/>
      <c r="X746" s="59"/>
      <c r="Y746" s="59"/>
    </row>
    <row r="747" spans="3:25">
      <c r="C747" s="61"/>
      <c r="M747" s="59"/>
      <c r="S747" s="59"/>
      <c r="V747" s="59"/>
      <c r="W747" s="59"/>
      <c r="X747" s="59"/>
      <c r="Y747" s="59"/>
    </row>
    <row r="748" spans="3:25">
      <c r="C748" s="61"/>
      <c r="M748" s="59"/>
      <c r="S748" s="59"/>
      <c r="V748" s="59"/>
      <c r="W748" s="59"/>
      <c r="X748" s="59"/>
      <c r="Y748" s="59"/>
    </row>
    <row r="749" spans="3:25">
      <c r="C749" s="61"/>
      <c r="M749" s="59"/>
      <c r="S749" s="59"/>
      <c r="V749" s="59"/>
      <c r="W749" s="59"/>
      <c r="X749" s="59"/>
      <c r="Y749" s="59"/>
    </row>
    <row r="750" spans="3:25">
      <c r="C750" s="61"/>
      <c r="M750" s="59"/>
      <c r="S750" s="59"/>
      <c r="V750" s="59"/>
      <c r="W750" s="59"/>
      <c r="X750" s="59"/>
      <c r="Y750" s="59"/>
    </row>
    <row r="751" spans="3:25">
      <c r="C751" s="61"/>
      <c r="M751" s="59"/>
      <c r="S751" s="59"/>
      <c r="V751" s="59"/>
      <c r="W751" s="59"/>
      <c r="X751" s="59"/>
      <c r="Y751" s="59"/>
    </row>
    <row r="752" spans="3:25">
      <c r="C752" s="61"/>
      <c r="M752" s="59"/>
      <c r="S752" s="59"/>
      <c r="V752" s="59"/>
      <c r="W752" s="59"/>
      <c r="X752" s="59"/>
      <c r="Y752" s="59"/>
    </row>
    <row r="753" spans="3:25">
      <c r="C753" s="61"/>
      <c r="M753" s="59"/>
      <c r="S753" s="59"/>
      <c r="V753" s="59"/>
      <c r="W753" s="59"/>
      <c r="X753" s="59"/>
      <c r="Y753" s="59"/>
    </row>
    <row r="754" spans="3:25">
      <c r="C754" s="61"/>
      <c r="M754" s="59"/>
      <c r="S754" s="59"/>
      <c r="V754" s="59"/>
      <c r="W754" s="59"/>
      <c r="X754" s="59"/>
      <c r="Y754" s="59"/>
    </row>
    <row r="755" spans="3:25">
      <c r="C755" s="61"/>
      <c r="M755" s="59"/>
      <c r="S755" s="59"/>
      <c r="V755" s="59"/>
      <c r="W755" s="59"/>
      <c r="X755" s="59"/>
      <c r="Y755" s="59"/>
    </row>
    <row r="756" spans="3:25">
      <c r="C756" s="61"/>
      <c r="M756" s="59"/>
      <c r="S756" s="59"/>
      <c r="V756" s="59"/>
      <c r="W756" s="59"/>
      <c r="X756" s="59"/>
      <c r="Y756" s="59"/>
    </row>
    <row r="757" spans="3:25">
      <c r="C757" s="61"/>
      <c r="M757" s="59"/>
      <c r="S757" s="59"/>
      <c r="V757" s="59"/>
      <c r="W757" s="59"/>
      <c r="X757" s="59"/>
      <c r="Y757" s="59"/>
    </row>
    <row r="758" spans="3:25">
      <c r="C758" s="61"/>
      <c r="M758" s="59"/>
      <c r="S758" s="59"/>
      <c r="V758" s="59"/>
      <c r="W758" s="59"/>
      <c r="X758" s="59"/>
      <c r="Y758" s="59"/>
    </row>
    <row r="759" spans="3:25">
      <c r="C759" s="61"/>
      <c r="M759" s="59"/>
      <c r="S759" s="59"/>
      <c r="V759" s="59"/>
      <c r="W759" s="59"/>
      <c r="X759" s="59"/>
      <c r="Y759" s="59"/>
    </row>
    <row r="760" spans="3:25">
      <c r="C760" s="61"/>
      <c r="M760" s="59"/>
      <c r="S760" s="59"/>
      <c r="V760" s="59"/>
      <c r="W760" s="59"/>
      <c r="X760" s="59"/>
      <c r="Y760" s="59"/>
    </row>
    <row r="761" spans="3:25">
      <c r="C761" s="61"/>
      <c r="M761" s="59"/>
      <c r="S761" s="59"/>
      <c r="V761" s="59"/>
      <c r="W761" s="59"/>
      <c r="X761" s="59"/>
      <c r="Y761" s="59"/>
    </row>
    <row r="762" spans="3:25">
      <c r="C762" s="61"/>
      <c r="M762" s="59"/>
      <c r="S762" s="59"/>
      <c r="V762" s="59"/>
      <c r="W762" s="59"/>
      <c r="X762" s="59"/>
      <c r="Y762" s="59"/>
    </row>
    <row r="763" spans="3:25">
      <c r="C763" s="61"/>
      <c r="M763" s="59"/>
      <c r="S763" s="59"/>
      <c r="V763" s="59"/>
      <c r="W763" s="59"/>
      <c r="X763" s="59"/>
      <c r="Y763" s="59"/>
    </row>
    <row r="764" spans="3:25">
      <c r="C764" s="61"/>
      <c r="M764" s="59"/>
      <c r="S764" s="59"/>
      <c r="V764" s="59"/>
      <c r="W764" s="59"/>
      <c r="X764" s="59"/>
      <c r="Y764" s="59"/>
    </row>
    <row r="765" spans="3:25">
      <c r="C765" s="61"/>
      <c r="M765" s="59"/>
      <c r="S765" s="59"/>
      <c r="V765" s="59"/>
      <c r="W765" s="59"/>
      <c r="X765" s="59"/>
      <c r="Y765" s="59"/>
    </row>
    <row r="766" spans="3:25">
      <c r="C766" s="61"/>
      <c r="M766" s="59"/>
      <c r="S766" s="59"/>
      <c r="V766" s="59"/>
      <c r="W766" s="59"/>
      <c r="X766" s="59"/>
      <c r="Y766" s="59"/>
    </row>
    <row r="767" spans="3:25">
      <c r="C767" s="61"/>
      <c r="M767" s="59"/>
      <c r="S767" s="59"/>
      <c r="V767" s="59"/>
      <c r="W767" s="59"/>
      <c r="X767" s="59"/>
      <c r="Y767" s="59"/>
    </row>
    <row r="768" spans="3:25">
      <c r="C768" s="61"/>
      <c r="M768" s="59"/>
      <c r="S768" s="59"/>
      <c r="V768" s="59"/>
      <c r="W768" s="59"/>
      <c r="X768" s="59"/>
      <c r="Y768" s="59"/>
    </row>
    <row r="769" spans="3:25">
      <c r="C769" s="61"/>
      <c r="M769" s="59"/>
      <c r="S769" s="59"/>
      <c r="V769" s="59"/>
      <c r="W769" s="59"/>
      <c r="X769" s="59"/>
      <c r="Y769" s="59"/>
    </row>
    <row r="770" spans="3:25">
      <c r="C770" s="61"/>
      <c r="M770" s="59"/>
      <c r="S770" s="59"/>
      <c r="V770" s="59"/>
      <c r="W770" s="59"/>
      <c r="X770" s="59"/>
      <c r="Y770" s="59"/>
    </row>
    <row r="771" spans="3:25">
      <c r="C771" s="61"/>
      <c r="M771" s="59"/>
      <c r="S771" s="59"/>
      <c r="V771" s="59"/>
      <c r="W771" s="59"/>
      <c r="X771" s="59"/>
      <c r="Y771" s="59"/>
    </row>
    <row r="772" spans="3:25">
      <c r="C772" s="61"/>
      <c r="M772" s="59"/>
      <c r="S772" s="59"/>
      <c r="V772" s="59"/>
      <c r="W772" s="59"/>
      <c r="X772" s="59"/>
      <c r="Y772" s="59"/>
    </row>
    <row r="773" spans="3:25">
      <c r="C773" s="61"/>
      <c r="M773" s="59"/>
      <c r="S773" s="59"/>
      <c r="V773" s="59"/>
      <c r="W773" s="59"/>
      <c r="X773" s="59"/>
      <c r="Y773" s="59"/>
    </row>
    <row r="774" spans="3:25">
      <c r="C774" s="61"/>
      <c r="M774" s="59"/>
      <c r="S774" s="59"/>
      <c r="V774" s="59"/>
      <c r="W774" s="59"/>
      <c r="X774" s="59"/>
      <c r="Y774" s="59"/>
    </row>
    <row r="775" spans="3:25">
      <c r="C775" s="61"/>
      <c r="M775" s="59"/>
      <c r="S775" s="59"/>
      <c r="V775" s="59"/>
      <c r="W775" s="59"/>
      <c r="X775" s="59"/>
      <c r="Y775" s="59"/>
    </row>
    <row r="776" spans="3:25">
      <c r="C776" s="61"/>
      <c r="M776" s="59"/>
      <c r="S776" s="59"/>
      <c r="V776" s="59"/>
      <c r="W776" s="59"/>
      <c r="X776" s="59"/>
      <c r="Y776" s="59"/>
    </row>
    <row r="777" spans="3:25">
      <c r="C777" s="61"/>
      <c r="M777" s="59"/>
      <c r="S777" s="59"/>
      <c r="V777" s="59"/>
      <c r="W777" s="59"/>
      <c r="X777" s="59"/>
      <c r="Y777" s="59"/>
    </row>
    <row r="778" spans="3:25">
      <c r="C778" s="61"/>
      <c r="M778" s="59"/>
      <c r="S778" s="59"/>
      <c r="V778" s="59"/>
      <c r="W778" s="59"/>
      <c r="X778" s="59"/>
      <c r="Y778" s="59"/>
    </row>
    <row r="779" spans="3:25">
      <c r="C779" s="61"/>
      <c r="M779" s="59"/>
      <c r="S779" s="59"/>
      <c r="V779" s="59"/>
      <c r="W779" s="59"/>
      <c r="X779" s="59"/>
      <c r="Y779" s="59"/>
    </row>
    <row r="780" spans="3:25">
      <c r="C780" s="61"/>
      <c r="M780" s="59"/>
      <c r="S780" s="59"/>
      <c r="V780" s="59"/>
      <c r="W780" s="59"/>
      <c r="X780" s="59"/>
      <c r="Y780" s="59"/>
    </row>
    <row r="781" spans="3:25">
      <c r="C781" s="61"/>
      <c r="M781" s="59"/>
      <c r="S781" s="59"/>
      <c r="V781" s="59"/>
      <c r="W781" s="59"/>
      <c r="X781" s="59"/>
      <c r="Y781" s="59"/>
    </row>
    <row r="782" spans="3:25">
      <c r="C782" s="61"/>
      <c r="M782" s="59"/>
      <c r="S782" s="59"/>
      <c r="V782" s="59"/>
      <c r="W782" s="59"/>
      <c r="X782" s="59"/>
      <c r="Y782" s="59"/>
    </row>
    <row r="783" spans="3:25">
      <c r="C783" s="61"/>
      <c r="M783" s="59"/>
      <c r="S783" s="59"/>
      <c r="V783" s="59"/>
      <c r="W783" s="59"/>
      <c r="X783" s="59"/>
      <c r="Y783" s="59"/>
    </row>
    <row r="784" spans="3:25">
      <c r="C784" s="61"/>
      <c r="M784" s="59"/>
      <c r="S784" s="59"/>
      <c r="V784" s="59"/>
      <c r="W784" s="59"/>
      <c r="X784" s="59"/>
      <c r="Y784" s="59"/>
    </row>
    <row r="785" spans="3:25">
      <c r="C785" s="61"/>
      <c r="M785" s="59"/>
      <c r="S785" s="59"/>
      <c r="V785" s="59"/>
      <c r="W785" s="59"/>
      <c r="X785" s="59"/>
      <c r="Y785" s="59"/>
    </row>
    <row r="786" spans="3:25">
      <c r="C786" s="61"/>
      <c r="M786" s="59"/>
      <c r="S786" s="59"/>
      <c r="V786" s="59"/>
      <c r="W786" s="59"/>
      <c r="X786" s="59"/>
      <c r="Y786" s="59"/>
    </row>
    <row r="787" spans="3:25">
      <c r="C787" s="61"/>
      <c r="M787" s="59"/>
      <c r="S787" s="59"/>
      <c r="V787" s="59"/>
      <c r="W787" s="59"/>
      <c r="X787" s="59"/>
      <c r="Y787" s="59"/>
    </row>
    <row r="788" spans="3:25">
      <c r="C788" s="61"/>
      <c r="M788" s="59"/>
      <c r="S788" s="59"/>
      <c r="V788" s="59"/>
      <c r="W788" s="59"/>
      <c r="X788" s="59"/>
      <c r="Y788" s="59"/>
    </row>
    <row r="789" spans="3:25">
      <c r="C789" s="61"/>
      <c r="M789" s="59"/>
      <c r="S789" s="59"/>
      <c r="V789" s="59"/>
      <c r="W789" s="59"/>
      <c r="X789" s="59"/>
      <c r="Y789" s="59"/>
    </row>
    <row r="790" spans="3:25">
      <c r="C790" s="61"/>
      <c r="M790" s="59"/>
      <c r="S790" s="59"/>
      <c r="V790" s="59"/>
      <c r="W790" s="59"/>
      <c r="X790" s="59"/>
      <c r="Y790" s="59"/>
    </row>
    <row r="791" spans="3:25">
      <c r="C791" s="61"/>
      <c r="M791" s="59"/>
      <c r="S791" s="59"/>
      <c r="V791" s="59"/>
      <c r="W791" s="59"/>
      <c r="X791" s="59"/>
      <c r="Y791" s="59"/>
    </row>
    <row r="792" spans="3:25">
      <c r="C792" s="61"/>
      <c r="M792" s="59"/>
      <c r="S792" s="59"/>
      <c r="V792" s="59"/>
      <c r="W792" s="59"/>
      <c r="X792" s="59"/>
      <c r="Y792" s="59"/>
    </row>
    <row r="793" spans="3:25">
      <c r="C793" s="61"/>
      <c r="M793" s="59"/>
      <c r="S793" s="59"/>
      <c r="V793" s="59"/>
      <c r="W793" s="59"/>
      <c r="X793" s="59"/>
      <c r="Y793" s="59"/>
    </row>
    <row r="794" spans="3:25">
      <c r="C794" s="61"/>
      <c r="M794" s="59"/>
      <c r="S794" s="59"/>
      <c r="V794" s="59"/>
      <c r="W794" s="59"/>
      <c r="X794" s="59"/>
      <c r="Y794" s="59"/>
    </row>
    <row r="795" spans="3:25">
      <c r="C795" s="61"/>
      <c r="M795" s="59"/>
      <c r="S795" s="59"/>
      <c r="V795" s="59"/>
      <c r="W795" s="59"/>
      <c r="X795" s="59"/>
      <c r="Y795" s="59"/>
    </row>
    <row r="796" spans="3:25">
      <c r="C796" s="61"/>
      <c r="M796" s="59"/>
      <c r="S796" s="59"/>
      <c r="V796" s="59"/>
      <c r="W796" s="59"/>
      <c r="X796" s="59"/>
      <c r="Y796" s="59"/>
    </row>
    <row r="797" spans="3:25">
      <c r="C797" s="61"/>
      <c r="M797" s="59"/>
      <c r="S797" s="59"/>
      <c r="V797" s="59"/>
      <c r="W797" s="59"/>
      <c r="X797" s="59"/>
      <c r="Y797" s="59"/>
    </row>
    <row r="798" spans="3:25">
      <c r="C798" s="61"/>
      <c r="M798" s="59"/>
      <c r="S798" s="59"/>
      <c r="V798" s="59"/>
      <c r="W798" s="59"/>
      <c r="X798" s="59"/>
      <c r="Y798" s="59"/>
    </row>
    <row r="799" spans="3:25">
      <c r="C799" s="61"/>
      <c r="M799" s="59"/>
      <c r="S799" s="59"/>
      <c r="V799" s="59"/>
      <c r="W799" s="59"/>
      <c r="X799" s="59"/>
      <c r="Y799" s="59"/>
    </row>
    <row r="800" spans="3:25">
      <c r="C800" s="61"/>
      <c r="M800" s="59"/>
      <c r="S800" s="59"/>
      <c r="V800" s="59"/>
      <c r="W800" s="59"/>
      <c r="X800" s="59"/>
      <c r="Y800" s="59"/>
    </row>
    <row r="801" spans="3:25">
      <c r="C801" s="61"/>
      <c r="M801" s="59"/>
      <c r="S801" s="59"/>
      <c r="V801" s="59"/>
      <c r="W801" s="59"/>
      <c r="X801" s="59"/>
      <c r="Y801" s="59"/>
    </row>
    <row r="802" spans="3:25">
      <c r="C802" s="61"/>
      <c r="M802" s="59"/>
      <c r="S802" s="59"/>
      <c r="V802" s="59"/>
      <c r="W802" s="59"/>
      <c r="X802" s="59"/>
      <c r="Y802" s="59"/>
    </row>
    <row r="803" spans="3:25">
      <c r="C803" s="61"/>
      <c r="M803" s="59"/>
      <c r="S803" s="59"/>
      <c r="V803" s="59"/>
      <c r="W803" s="59"/>
      <c r="X803" s="59"/>
      <c r="Y803" s="59"/>
    </row>
    <row r="804" spans="3:25">
      <c r="C804" s="61"/>
      <c r="M804" s="59"/>
      <c r="S804" s="59"/>
      <c r="V804" s="59"/>
      <c r="W804" s="59"/>
      <c r="X804" s="59"/>
      <c r="Y804" s="59"/>
    </row>
    <row r="805" spans="3:25">
      <c r="C805" s="61"/>
      <c r="M805" s="59"/>
      <c r="S805" s="59"/>
      <c r="V805" s="59"/>
      <c r="W805" s="59"/>
      <c r="X805" s="59"/>
      <c r="Y805" s="59"/>
    </row>
    <row r="806" spans="3:25">
      <c r="C806" s="61"/>
      <c r="M806" s="59"/>
      <c r="S806" s="59"/>
      <c r="V806" s="59"/>
      <c r="W806" s="59"/>
      <c r="X806" s="59"/>
      <c r="Y806" s="59"/>
    </row>
    <row r="807" spans="3:25">
      <c r="C807" s="61"/>
      <c r="M807" s="59"/>
      <c r="S807" s="59"/>
      <c r="V807" s="59"/>
      <c r="W807" s="59"/>
      <c r="X807" s="59"/>
      <c r="Y807" s="59"/>
    </row>
    <row r="808" spans="3:25">
      <c r="C808" s="61"/>
      <c r="M808" s="59"/>
      <c r="S808" s="59"/>
      <c r="V808" s="59"/>
      <c r="W808" s="59"/>
      <c r="X808" s="59"/>
      <c r="Y808" s="59"/>
    </row>
    <row r="809" spans="3:25">
      <c r="C809" s="61"/>
      <c r="M809" s="59"/>
      <c r="S809" s="59"/>
      <c r="V809" s="59"/>
      <c r="W809" s="59"/>
      <c r="X809" s="59"/>
      <c r="Y809" s="59"/>
    </row>
    <row r="810" spans="3:25">
      <c r="C810" s="61"/>
      <c r="M810" s="59"/>
      <c r="S810" s="59"/>
      <c r="V810" s="59"/>
      <c r="W810" s="59"/>
      <c r="X810" s="59"/>
      <c r="Y810" s="59"/>
    </row>
    <row r="811" spans="3:25">
      <c r="C811" s="61"/>
      <c r="M811" s="59"/>
      <c r="S811" s="59"/>
      <c r="V811" s="59"/>
      <c r="W811" s="59"/>
      <c r="X811" s="59"/>
      <c r="Y811" s="59"/>
    </row>
    <row r="812" spans="3:25">
      <c r="C812" s="61"/>
      <c r="M812" s="59"/>
      <c r="S812" s="59"/>
      <c r="V812" s="59"/>
      <c r="W812" s="59"/>
      <c r="X812" s="59"/>
      <c r="Y812" s="59"/>
    </row>
    <row r="813" spans="3:25">
      <c r="C813" s="61"/>
      <c r="M813" s="59"/>
      <c r="S813" s="59"/>
      <c r="V813" s="59"/>
      <c r="W813" s="59"/>
      <c r="X813" s="59"/>
      <c r="Y813" s="59"/>
    </row>
    <row r="814" spans="3:25">
      <c r="C814" s="61"/>
      <c r="M814" s="59"/>
      <c r="S814" s="59"/>
      <c r="V814" s="59"/>
      <c r="W814" s="59"/>
      <c r="X814" s="59"/>
      <c r="Y814" s="59"/>
    </row>
    <row r="815" spans="3:25">
      <c r="C815" s="61"/>
      <c r="M815" s="59"/>
      <c r="S815" s="59"/>
      <c r="V815" s="59"/>
      <c r="W815" s="59"/>
      <c r="X815" s="59"/>
      <c r="Y815" s="59"/>
    </row>
    <row r="816" spans="3:25">
      <c r="C816" s="61"/>
      <c r="M816" s="59"/>
      <c r="S816" s="59"/>
      <c r="V816" s="59"/>
      <c r="W816" s="59"/>
      <c r="X816" s="59"/>
      <c r="Y816" s="59"/>
    </row>
    <row r="817" spans="3:25">
      <c r="C817" s="61"/>
      <c r="M817" s="59"/>
      <c r="S817" s="59"/>
      <c r="V817" s="59"/>
      <c r="W817" s="59"/>
      <c r="X817" s="59"/>
      <c r="Y817" s="59"/>
    </row>
    <row r="818" spans="3:25">
      <c r="C818" s="61"/>
      <c r="M818" s="59"/>
      <c r="S818" s="59"/>
      <c r="V818" s="59"/>
      <c r="W818" s="59"/>
      <c r="X818" s="59"/>
      <c r="Y818" s="59"/>
    </row>
    <row r="819" spans="3:25">
      <c r="C819" s="61"/>
      <c r="M819" s="59"/>
      <c r="S819" s="59"/>
      <c r="V819" s="59"/>
      <c r="W819" s="59"/>
      <c r="X819" s="59"/>
      <c r="Y819" s="59"/>
    </row>
    <row r="820" spans="3:25">
      <c r="C820" s="61"/>
      <c r="M820" s="59"/>
      <c r="S820" s="59"/>
      <c r="V820" s="59"/>
      <c r="W820" s="59"/>
      <c r="X820" s="59"/>
      <c r="Y820" s="59"/>
    </row>
    <row r="821" spans="3:25">
      <c r="C821" s="61"/>
      <c r="M821" s="59"/>
      <c r="S821" s="59"/>
      <c r="V821" s="59"/>
      <c r="W821" s="59"/>
      <c r="X821" s="59"/>
      <c r="Y821" s="59"/>
    </row>
    <row r="822" spans="3:25">
      <c r="C822" s="61"/>
      <c r="M822" s="59"/>
      <c r="S822" s="59"/>
      <c r="V822" s="59"/>
      <c r="W822" s="59"/>
      <c r="X822" s="59"/>
      <c r="Y822" s="59"/>
    </row>
    <row r="823" spans="3:25">
      <c r="C823" s="61"/>
      <c r="M823" s="59"/>
      <c r="S823" s="59"/>
      <c r="V823" s="59"/>
      <c r="W823" s="59"/>
      <c r="X823" s="59"/>
      <c r="Y823" s="59"/>
    </row>
    <row r="824" spans="3:25">
      <c r="C824" s="61"/>
      <c r="M824" s="59"/>
      <c r="S824" s="59"/>
      <c r="V824" s="59"/>
      <c r="W824" s="59"/>
      <c r="X824" s="59"/>
      <c r="Y824" s="59"/>
    </row>
    <row r="825" spans="3:25">
      <c r="C825" s="61"/>
      <c r="M825" s="59"/>
      <c r="S825" s="59"/>
      <c r="V825" s="59"/>
      <c r="W825" s="59"/>
      <c r="X825" s="59"/>
      <c r="Y825" s="59"/>
    </row>
    <row r="826" spans="3:25">
      <c r="C826" s="61"/>
      <c r="M826" s="59"/>
      <c r="S826" s="59"/>
      <c r="V826" s="59"/>
      <c r="W826" s="59"/>
      <c r="X826" s="59"/>
      <c r="Y826" s="59"/>
    </row>
    <row r="827" spans="3:25">
      <c r="C827" s="61"/>
      <c r="M827" s="59"/>
      <c r="S827" s="59"/>
      <c r="V827" s="59"/>
      <c r="W827" s="59"/>
      <c r="X827" s="59"/>
      <c r="Y827" s="59"/>
    </row>
    <row r="828" spans="3:25">
      <c r="C828" s="61"/>
      <c r="M828" s="59"/>
      <c r="S828" s="59"/>
      <c r="V828" s="59"/>
      <c r="W828" s="59"/>
      <c r="X828" s="59"/>
      <c r="Y828" s="59"/>
    </row>
    <row r="829" spans="3:25">
      <c r="C829" s="61"/>
      <c r="M829" s="59"/>
      <c r="S829" s="59"/>
      <c r="V829" s="59"/>
      <c r="W829" s="59"/>
      <c r="X829" s="59"/>
      <c r="Y829" s="59"/>
    </row>
    <row r="830" spans="3:25">
      <c r="C830" s="61"/>
      <c r="M830" s="59"/>
      <c r="S830" s="59"/>
      <c r="V830" s="59"/>
      <c r="W830" s="59"/>
      <c r="X830" s="59"/>
      <c r="Y830" s="59"/>
    </row>
    <row r="831" spans="3:25">
      <c r="C831" s="61"/>
      <c r="M831" s="59"/>
      <c r="S831" s="59"/>
      <c r="V831" s="59"/>
      <c r="W831" s="59"/>
      <c r="X831" s="59"/>
      <c r="Y831" s="59"/>
    </row>
    <row r="832" spans="3:25">
      <c r="C832" s="61"/>
      <c r="M832" s="59"/>
      <c r="S832" s="59"/>
      <c r="V832" s="59"/>
      <c r="W832" s="59"/>
      <c r="X832" s="59"/>
      <c r="Y832" s="59"/>
    </row>
    <row r="833" spans="3:25">
      <c r="C833" s="61"/>
      <c r="M833" s="59"/>
      <c r="S833" s="59"/>
      <c r="V833" s="59"/>
      <c r="W833" s="59"/>
      <c r="X833" s="59"/>
      <c r="Y833" s="59"/>
    </row>
    <row r="834" spans="3:25">
      <c r="C834" s="61"/>
      <c r="M834" s="59"/>
      <c r="S834" s="59"/>
      <c r="V834" s="59"/>
      <c r="W834" s="59"/>
      <c r="X834" s="59"/>
      <c r="Y834" s="59"/>
    </row>
    <row r="835" spans="3:25">
      <c r="C835" s="61"/>
      <c r="M835" s="59"/>
      <c r="S835" s="59"/>
      <c r="V835" s="59"/>
      <c r="W835" s="59"/>
      <c r="X835" s="59"/>
      <c r="Y835" s="59"/>
    </row>
    <row r="836" spans="3:25">
      <c r="C836" s="61"/>
      <c r="M836" s="59"/>
      <c r="S836" s="59"/>
      <c r="V836" s="59"/>
      <c r="W836" s="59"/>
      <c r="X836" s="59"/>
      <c r="Y836" s="59"/>
    </row>
    <row r="837" spans="3:25">
      <c r="C837" s="61"/>
      <c r="M837" s="59"/>
      <c r="S837" s="59"/>
      <c r="V837" s="59"/>
      <c r="W837" s="59"/>
      <c r="X837" s="59"/>
      <c r="Y837" s="59"/>
    </row>
    <row r="838" spans="3:25">
      <c r="C838" s="61"/>
      <c r="M838" s="59"/>
      <c r="S838" s="59"/>
      <c r="V838" s="59"/>
      <c r="W838" s="59"/>
      <c r="X838" s="59"/>
      <c r="Y838" s="59"/>
    </row>
    <row r="839" spans="3:25">
      <c r="C839" s="61"/>
      <c r="M839" s="59"/>
      <c r="S839" s="59"/>
      <c r="V839" s="59"/>
      <c r="W839" s="59"/>
      <c r="X839" s="59"/>
      <c r="Y839" s="59"/>
    </row>
    <row r="840" spans="3:25">
      <c r="C840" s="61"/>
      <c r="M840" s="59"/>
      <c r="S840" s="59"/>
      <c r="V840" s="59"/>
      <c r="W840" s="59"/>
      <c r="X840" s="59"/>
      <c r="Y840" s="59"/>
    </row>
    <row r="841" spans="3:25">
      <c r="C841" s="61"/>
      <c r="M841" s="59"/>
      <c r="S841" s="59"/>
      <c r="V841" s="59"/>
      <c r="W841" s="59"/>
      <c r="X841" s="59"/>
      <c r="Y841" s="59"/>
    </row>
    <row r="842" spans="3:25">
      <c r="C842" s="61"/>
      <c r="M842" s="59"/>
      <c r="S842" s="59"/>
      <c r="V842" s="59"/>
      <c r="W842" s="59"/>
      <c r="X842" s="59"/>
      <c r="Y842" s="59"/>
    </row>
    <row r="843" spans="3:25">
      <c r="C843" s="61"/>
      <c r="M843" s="59"/>
      <c r="S843" s="59"/>
      <c r="V843" s="59"/>
      <c r="W843" s="59"/>
      <c r="X843" s="59"/>
      <c r="Y843" s="59"/>
    </row>
    <row r="844" spans="3:25">
      <c r="C844" s="61"/>
      <c r="M844" s="59"/>
      <c r="S844" s="59"/>
      <c r="V844" s="59"/>
      <c r="W844" s="59"/>
      <c r="X844" s="59"/>
      <c r="Y844" s="59"/>
    </row>
    <row r="845" spans="3:25">
      <c r="C845" s="61"/>
      <c r="M845" s="59"/>
      <c r="S845" s="59"/>
      <c r="V845" s="59"/>
      <c r="W845" s="59"/>
      <c r="X845" s="59"/>
      <c r="Y845" s="59"/>
    </row>
    <row r="846" spans="3:25">
      <c r="C846" s="61"/>
      <c r="M846" s="59"/>
      <c r="S846" s="59"/>
      <c r="V846" s="59"/>
      <c r="W846" s="59"/>
      <c r="X846" s="59"/>
      <c r="Y846" s="59"/>
    </row>
    <row r="847" spans="3:25">
      <c r="C847" s="61"/>
      <c r="M847" s="59"/>
      <c r="S847" s="59"/>
      <c r="V847" s="59"/>
      <c r="W847" s="59"/>
      <c r="X847" s="59"/>
      <c r="Y847" s="59"/>
    </row>
    <row r="848" spans="3:25">
      <c r="C848" s="61"/>
      <c r="M848" s="59"/>
      <c r="S848" s="59"/>
      <c r="V848" s="59"/>
      <c r="W848" s="59"/>
      <c r="X848" s="59"/>
      <c r="Y848" s="59"/>
    </row>
    <row r="849" spans="3:25">
      <c r="C849" s="61"/>
      <c r="M849" s="59"/>
      <c r="S849" s="59"/>
      <c r="V849" s="59"/>
      <c r="W849" s="59"/>
      <c r="X849" s="59"/>
      <c r="Y849" s="59"/>
    </row>
    <row r="850" spans="3:25">
      <c r="C850" s="61"/>
      <c r="M850" s="59"/>
      <c r="S850" s="59"/>
      <c r="V850" s="59"/>
      <c r="W850" s="59"/>
      <c r="X850" s="59"/>
      <c r="Y850" s="59"/>
    </row>
    <row r="851" spans="3:25">
      <c r="C851" s="61"/>
      <c r="M851" s="59"/>
      <c r="S851" s="59"/>
      <c r="V851" s="59"/>
      <c r="W851" s="59"/>
      <c r="X851" s="59"/>
      <c r="Y851" s="59"/>
    </row>
    <row r="852" spans="3:25">
      <c r="C852" s="61"/>
      <c r="M852" s="59"/>
      <c r="S852" s="59"/>
      <c r="V852" s="59"/>
      <c r="W852" s="59"/>
      <c r="X852" s="59"/>
      <c r="Y852" s="59"/>
    </row>
    <row r="853" spans="3:25">
      <c r="C853" s="61"/>
      <c r="M853" s="59"/>
      <c r="S853" s="59"/>
      <c r="V853" s="59"/>
      <c r="W853" s="59"/>
      <c r="X853" s="59"/>
      <c r="Y853" s="59"/>
    </row>
    <row r="854" spans="3:25">
      <c r="C854" s="61"/>
      <c r="M854" s="59"/>
      <c r="S854" s="59"/>
      <c r="V854" s="59"/>
      <c r="W854" s="59"/>
      <c r="X854" s="59"/>
      <c r="Y854" s="59"/>
    </row>
    <row r="855" spans="3:25">
      <c r="C855" s="61"/>
      <c r="M855" s="59"/>
      <c r="S855" s="59"/>
      <c r="V855" s="59"/>
      <c r="W855" s="59"/>
      <c r="X855" s="59"/>
      <c r="Y855" s="59"/>
    </row>
    <row r="856" spans="3:25">
      <c r="C856" s="61"/>
      <c r="M856" s="59"/>
      <c r="S856" s="59"/>
      <c r="V856" s="59"/>
      <c r="W856" s="59"/>
      <c r="X856" s="59"/>
      <c r="Y856" s="59"/>
    </row>
    <row r="857" spans="3:25">
      <c r="C857" s="61"/>
      <c r="M857" s="59"/>
      <c r="S857" s="59"/>
      <c r="V857" s="59"/>
      <c r="W857" s="59"/>
      <c r="X857" s="59"/>
      <c r="Y857" s="59"/>
    </row>
    <row r="858" spans="3:25">
      <c r="C858" s="61"/>
      <c r="M858" s="59"/>
      <c r="S858" s="59"/>
      <c r="V858" s="59"/>
      <c r="W858" s="59"/>
      <c r="X858" s="59"/>
      <c r="Y858" s="59"/>
    </row>
    <row r="859" spans="3:25">
      <c r="C859" s="61"/>
      <c r="M859" s="59"/>
      <c r="S859" s="59"/>
      <c r="V859" s="59"/>
      <c r="W859" s="59"/>
      <c r="X859" s="59"/>
      <c r="Y859" s="59"/>
    </row>
    <row r="860" spans="3:25">
      <c r="C860" s="61"/>
      <c r="M860" s="59"/>
      <c r="S860" s="59"/>
      <c r="V860" s="59"/>
      <c r="W860" s="59"/>
      <c r="X860" s="59"/>
      <c r="Y860" s="59"/>
    </row>
    <row r="861" spans="3:25">
      <c r="C861" s="61"/>
      <c r="M861" s="59"/>
      <c r="S861" s="59"/>
      <c r="V861" s="59"/>
      <c r="W861" s="59"/>
      <c r="X861" s="59"/>
      <c r="Y861" s="59"/>
    </row>
    <row r="862" spans="3:25">
      <c r="C862" s="61"/>
      <c r="M862" s="59"/>
      <c r="S862" s="59"/>
      <c r="V862" s="59"/>
      <c r="W862" s="59"/>
      <c r="X862" s="59"/>
      <c r="Y862" s="59"/>
    </row>
    <row r="863" spans="3:25">
      <c r="C863" s="61"/>
      <c r="M863" s="59"/>
      <c r="S863" s="59"/>
      <c r="V863" s="59"/>
      <c r="W863" s="59"/>
      <c r="X863" s="59"/>
      <c r="Y863" s="59"/>
    </row>
    <row r="864" spans="3:25">
      <c r="C864" s="61"/>
      <c r="M864" s="59"/>
      <c r="S864" s="59"/>
      <c r="V864" s="59"/>
      <c r="W864" s="59"/>
      <c r="X864" s="59"/>
      <c r="Y864" s="59"/>
    </row>
    <row r="865" spans="3:25">
      <c r="C865" s="61"/>
      <c r="M865" s="59"/>
      <c r="S865" s="59"/>
      <c r="V865" s="59"/>
      <c r="W865" s="59"/>
      <c r="X865" s="59"/>
      <c r="Y865" s="59"/>
    </row>
    <row r="866" spans="3:25">
      <c r="C866" s="61"/>
      <c r="M866" s="59"/>
      <c r="S866" s="59"/>
      <c r="V866" s="59"/>
      <c r="W866" s="59"/>
      <c r="X866" s="59"/>
      <c r="Y866" s="59"/>
    </row>
    <row r="867" spans="3:25">
      <c r="C867" s="61"/>
      <c r="M867" s="59"/>
      <c r="S867" s="59"/>
      <c r="V867" s="59"/>
      <c r="W867" s="59"/>
      <c r="X867" s="59"/>
      <c r="Y867" s="59"/>
    </row>
    <row r="868" spans="3:25">
      <c r="C868" s="61"/>
      <c r="M868" s="59"/>
      <c r="S868" s="59"/>
      <c r="V868" s="59"/>
      <c r="W868" s="59"/>
      <c r="X868" s="59"/>
      <c r="Y868" s="59"/>
    </row>
    <row r="869" spans="3:25">
      <c r="C869" s="61"/>
      <c r="M869" s="59"/>
      <c r="S869" s="59"/>
      <c r="V869" s="59"/>
      <c r="W869" s="59"/>
      <c r="X869" s="59"/>
      <c r="Y869" s="59"/>
    </row>
    <row r="870" spans="3:25">
      <c r="C870" s="61"/>
      <c r="M870" s="59"/>
      <c r="S870" s="59"/>
      <c r="V870" s="59"/>
      <c r="W870" s="59"/>
      <c r="X870" s="59"/>
      <c r="Y870" s="59"/>
    </row>
    <row r="871" spans="3:25">
      <c r="C871" s="61"/>
      <c r="M871" s="59"/>
      <c r="S871" s="59"/>
      <c r="V871" s="59"/>
      <c r="W871" s="59"/>
      <c r="X871" s="59"/>
      <c r="Y871" s="59"/>
    </row>
    <row r="872" spans="3:25">
      <c r="C872" s="61"/>
      <c r="M872" s="59"/>
      <c r="S872" s="59"/>
      <c r="V872" s="59"/>
      <c r="W872" s="59"/>
      <c r="X872" s="59"/>
      <c r="Y872" s="59"/>
    </row>
    <row r="873" spans="3:25">
      <c r="C873" s="61"/>
      <c r="M873" s="59"/>
      <c r="S873" s="59"/>
      <c r="V873" s="59"/>
      <c r="W873" s="59"/>
      <c r="X873" s="59"/>
      <c r="Y873" s="59"/>
    </row>
    <row r="874" spans="3:25">
      <c r="C874" s="61"/>
      <c r="M874" s="59"/>
      <c r="S874" s="59"/>
      <c r="V874" s="59"/>
      <c r="W874" s="59"/>
      <c r="X874" s="59"/>
      <c r="Y874" s="59"/>
    </row>
    <row r="875" spans="3:25">
      <c r="C875" s="61"/>
      <c r="M875" s="59"/>
      <c r="S875" s="59"/>
      <c r="V875" s="59"/>
      <c r="W875" s="59"/>
      <c r="X875" s="59"/>
      <c r="Y875" s="59"/>
    </row>
    <row r="876" spans="3:25">
      <c r="C876" s="61"/>
      <c r="M876" s="59"/>
      <c r="S876" s="59"/>
      <c r="V876" s="59"/>
      <c r="W876" s="59"/>
      <c r="X876" s="59"/>
      <c r="Y876" s="59"/>
    </row>
    <row r="877" spans="3:25">
      <c r="C877" s="61"/>
      <c r="M877" s="59"/>
      <c r="S877" s="59"/>
      <c r="V877" s="59"/>
      <c r="W877" s="59"/>
      <c r="X877" s="59"/>
      <c r="Y877" s="59"/>
    </row>
    <row r="878" spans="3:25">
      <c r="C878" s="61"/>
      <c r="M878" s="59"/>
      <c r="S878" s="59"/>
      <c r="V878" s="59"/>
      <c r="W878" s="59"/>
      <c r="X878" s="59"/>
      <c r="Y878" s="59"/>
    </row>
    <row r="879" spans="3:25">
      <c r="C879" s="61"/>
      <c r="M879" s="59"/>
      <c r="S879" s="59"/>
      <c r="V879" s="59"/>
      <c r="W879" s="59"/>
      <c r="X879" s="59"/>
      <c r="Y879" s="59"/>
    </row>
    <row r="880" spans="3:25">
      <c r="C880" s="61"/>
      <c r="M880" s="59"/>
      <c r="S880" s="59"/>
      <c r="V880" s="59"/>
      <c r="W880" s="59"/>
      <c r="X880" s="59"/>
      <c r="Y880" s="59"/>
    </row>
    <row r="881" spans="3:25">
      <c r="C881" s="61"/>
      <c r="M881" s="59"/>
      <c r="S881" s="59"/>
      <c r="V881" s="59"/>
      <c r="W881" s="59"/>
      <c r="X881" s="59"/>
      <c r="Y881" s="59"/>
    </row>
    <row r="882" spans="3:25">
      <c r="C882" s="61"/>
      <c r="M882" s="59"/>
      <c r="S882" s="59"/>
      <c r="V882" s="59"/>
      <c r="W882" s="59"/>
      <c r="X882" s="59"/>
      <c r="Y882" s="59"/>
    </row>
    <row r="883" spans="3:25">
      <c r="C883" s="61"/>
      <c r="M883" s="59"/>
      <c r="S883" s="59"/>
      <c r="V883" s="59"/>
      <c r="W883" s="59"/>
      <c r="X883" s="59"/>
      <c r="Y883" s="59"/>
    </row>
    <row r="884" spans="3:25">
      <c r="C884" s="61"/>
      <c r="M884" s="59"/>
      <c r="S884" s="59"/>
      <c r="V884" s="59"/>
      <c r="W884" s="59"/>
      <c r="X884" s="59"/>
      <c r="Y884" s="59"/>
    </row>
    <row r="885" spans="3:25">
      <c r="C885" s="61"/>
      <c r="M885" s="59"/>
      <c r="S885" s="59"/>
      <c r="V885" s="59"/>
      <c r="W885" s="59"/>
      <c r="X885" s="59"/>
      <c r="Y885" s="59"/>
    </row>
    <row r="886" spans="3:25">
      <c r="C886" s="61"/>
      <c r="M886" s="59"/>
      <c r="S886" s="59"/>
      <c r="V886" s="59"/>
      <c r="W886" s="59"/>
      <c r="X886" s="59"/>
      <c r="Y886" s="59"/>
    </row>
    <row r="887" spans="3:25">
      <c r="C887" s="61"/>
      <c r="M887" s="59"/>
      <c r="S887" s="59"/>
      <c r="V887" s="59"/>
      <c r="W887" s="59"/>
      <c r="X887" s="59"/>
      <c r="Y887" s="59"/>
    </row>
    <row r="888" spans="3:25">
      <c r="C888" s="61"/>
      <c r="M888" s="59"/>
      <c r="S888" s="59"/>
      <c r="V888" s="59"/>
      <c r="W888" s="59"/>
      <c r="X888" s="59"/>
      <c r="Y888" s="59"/>
    </row>
    <row r="889" spans="3:25">
      <c r="C889" s="61"/>
      <c r="M889" s="59"/>
      <c r="S889" s="59"/>
      <c r="V889" s="59"/>
      <c r="W889" s="59"/>
      <c r="X889" s="59"/>
      <c r="Y889" s="59"/>
    </row>
    <row r="890" spans="3:25">
      <c r="C890" s="61"/>
      <c r="M890" s="59"/>
      <c r="S890" s="59"/>
      <c r="V890" s="59"/>
      <c r="W890" s="59"/>
      <c r="X890" s="59"/>
      <c r="Y890" s="59"/>
    </row>
    <row r="891" spans="3:25">
      <c r="C891" s="61"/>
      <c r="M891" s="59"/>
      <c r="S891" s="59"/>
      <c r="V891" s="59"/>
      <c r="W891" s="59"/>
      <c r="X891" s="59"/>
      <c r="Y891" s="59"/>
    </row>
    <row r="892" spans="3:25">
      <c r="C892" s="61"/>
      <c r="M892" s="59"/>
      <c r="S892" s="59"/>
      <c r="V892" s="59"/>
      <c r="W892" s="59"/>
      <c r="X892" s="59"/>
      <c r="Y892" s="59"/>
    </row>
    <row r="893" spans="3:25">
      <c r="C893" s="61"/>
      <c r="M893" s="59"/>
      <c r="S893" s="59"/>
      <c r="V893" s="59"/>
      <c r="W893" s="59"/>
      <c r="X893" s="59"/>
      <c r="Y893" s="59"/>
    </row>
    <row r="894" spans="3:25">
      <c r="C894" s="61"/>
      <c r="M894" s="59"/>
      <c r="S894" s="59"/>
      <c r="V894" s="59"/>
      <c r="W894" s="59"/>
      <c r="X894" s="59"/>
      <c r="Y894" s="59"/>
    </row>
    <row r="895" spans="3:25">
      <c r="C895" s="61"/>
      <c r="M895" s="59"/>
      <c r="S895" s="59"/>
      <c r="V895" s="59"/>
      <c r="W895" s="59"/>
      <c r="X895" s="59"/>
      <c r="Y895" s="59"/>
    </row>
    <row r="896" spans="3:25">
      <c r="C896" s="61"/>
      <c r="M896" s="59"/>
      <c r="S896" s="59"/>
      <c r="V896" s="59"/>
      <c r="W896" s="59"/>
      <c r="X896" s="59"/>
      <c r="Y896" s="59"/>
    </row>
    <row r="897" spans="3:25">
      <c r="C897" s="61"/>
      <c r="M897" s="59"/>
      <c r="S897" s="59"/>
      <c r="V897" s="59"/>
      <c r="W897" s="59"/>
      <c r="X897" s="59"/>
      <c r="Y897" s="59"/>
    </row>
    <row r="898" spans="3:25">
      <c r="C898" s="61"/>
      <c r="M898" s="59"/>
      <c r="S898" s="59"/>
      <c r="V898" s="59"/>
      <c r="W898" s="59"/>
      <c r="X898" s="59"/>
      <c r="Y898" s="59"/>
    </row>
    <row r="899" spans="3:25">
      <c r="C899" s="61"/>
      <c r="M899" s="59"/>
      <c r="S899" s="59"/>
      <c r="V899" s="59"/>
      <c r="W899" s="59"/>
      <c r="X899" s="59"/>
      <c r="Y899" s="59"/>
    </row>
    <row r="900" spans="3:25">
      <c r="C900" s="61"/>
      <c r="M900" s="59"/>
      <c r="S900" s="59"/>
      <c r="V900" s="59"/>
      <c r="W900" s="59"/>
      <c r="X900" s="59"/>
      <c r="Y900" s="59"/>
    </row>
    <row r="901" spans="3:25">
      <c r="C901" s="61"/>
      <c r="M901" s="59"/>
      <c r="S901" s="59"/>
      <c r="V901" s="59"/>
      <c r="W901" s="59"/>
      <c r="X901" s="59"/>
      <c r="Y901" s="59"/>
    </row>
    <row r="902" spans="3:25">
      <c r="C902" s="61"/>
      <c r="M902" s="59"/>
      <c r="S902" s="59"/>
      <c r="V902" s="59"/>
      <c r="W902" s="59"/>
      <c r="X902" s="59"/>
      <c r="Y902" s="59"/>
    </row>
    <row r="903" spans="3:25">
      <c r="C903" s="61"/>
      <c r="M903" s="59"/>
      <c r="S903" s="59"/>
      <c r="V903" s="59"/>
      <c r="W903" s="59"/>
      <c r="X903" s="59"/>
      <c r="Y903" s="59"/>
    </row>
    <row r="904" spans="3:25">
      <c r="C904" s="61"/>
      <c r="M904" s="59"/>
      <c r="S904" s="59"/>
      <c r="V904" s="59"/>
      <c r="W904" s="59"/>
      <c r="X904" s="59"/>
      <c r="Y904" s="59"/>
    </row>
    <row r="905" spans="3:25">
      <c r="C905" s="61"/>
      <c r="M905" s="59"/>
      <c r="S905" s="59"/>
      <c r="V905" s="59"/>
      <c r="W905" s="59"/>
      <c r="X905" s="59"/>
      <c r="Y905" s="59"/>
    </row>
    <row r="906" spans="3:25">
      <c r="C906" s="61"/>
      <c r="M906" s="59"/>
      <c r="S906" s="59"/>
      <c r="V906" s="59"/>
      <c r="W906" s="59"/>
      <c r="X906" s="59"/>
      <c r="Y906" s="59"/>
    </row>
    <row r="907" spans="3:25">
      <c r="C907" s="61"/>
      <c r="M907" s="59"/>
      <c r="S907" s="59"/>
      <c r="V907" s="59"/>
      <c r="W907" s="59"/>
      <c r="X907" s="59"/>
      <c r="Y907" s="59"/>
    </row>
    <row r="908" spans="3:25">
      <c r="C908" s="61"/>
      <c r="M908" s="59"/>
      <c r="S908" s="59"/>
      <c r="V908" s="59"/>
      <c r="W908" s="59"/>
      <c r="X908" s="59"/>
      <c r="Y908" s="59"/>
    </row>
    <row r="909" spans="3:25">
      <c r="C909" s="61"/>
      <c r="M909" s="59"/>
      <c r="S909" s="59"/>
      <c r="V909" s="59"/>
      <c r="W909" s="59"/>
      <c r="X909" s="59"/>
      <c r="Y909" s="59"/>
    </row>
    <row r="910" spans="3:25">
      <c r="C910" s="61"/>
      <c r="M910" s="59"/>
      <c r="S910" s="59"/>
      <c r="V910" s="59"/>
      <c r="W910" s="59"/>
      <c r="X910" s="59"/>
      <c r="Y910" s="59"/>
    </row>
    <row r="911" spans="3:25">
      <c r="C911" s="61"/>
      <c r="M911" s="59"/>
      <c r="S911" s="59"/>
      <c r="V911" s="59"/>
      <c r="W911" s="59"/>
      <c r="X911" s="59"/>
      <c r="Y911" s="59"/>
    </row>
    <row r="912" spans="3:25">
      <c r="C912" s="61"/>
      <c r="M912" s="59"/>
      <c r="S912" s="59"/>
      <c r="V912" s="59"/>
      <c r="W912" s="59"/>
      <c r="X912" s="59"/>
      <c r="Y912" s="59"/>
    </row>
    <row r="913" spans="3:25">
      <c r="C913" s="61"/>
      <c r="M913" s="59"/>
      <c r="S913" s="59"/>
      <c r="V913" s="59"/>
      <c r="W913" s="59"/>
      <c r="X913" s="59"/>
      <c r="Y913" s="59"/>
    </row>
    <row r="914" spans="3:25">
      <c r="C914" s="61"/>
      <c r="M914" s="59"/>
      <c r="S914" s="59"/>
      <c r="V914" s="59"/>
      <c r="W914" s="59"/>
      <c r="X914" s="59"/>
      <c r="Y914" s="59"/>
    </row>
    <row r="915" spans="3:25">
      <c r="C915" s="61"/>
      <c r="M915" s="59"/>
      <c r="S915" s="59"/>
      <c r="V915" s="59"/>
      <c r="W915" s="59"/>
      <c r="X915" s="59"/>
      <c r="Y915" s="59"/>
    </row>
    <row r="916" spans="3:25">
      <c r="C916" s="61"/>
      <c r="M916" s="59"/>
      <c r="S916" s="59"/>
      <c r="V916" s="59"/>
      <c r="W916" s="59"/>
      <c r="X916" s="59"/>
      <c r="Y916" s="59"/>
    </row>
    <row r="917" spans="3:25">
      <c r="C917" s="61"/>
      <c r="M917" s="59"/>
      <c r="S917" s="59"/>
      <c r="V917" s="59"/>
      <c r="W917" s="59"/>
      <c r="X917" s="59"/>
      <c r="Y917" s="59"/>
    </row>
    <row r="918" spans="3:25">
      <c r="C918" s="61"/>
      <c r="M918" s="59"/>
      <c r="S918" s="59"/>
      <c r="V918" s="59"/>
      <c r="W918" s="59"/>
      <c r="X918" s="59"/>
      <c r="Y918" s="59"/>
    </row>
    <row r="919" spans="3:25">
      <c r="C919" s="61"/>
      <c r="M919" s="59"/>
      <c r="S919" s="59"/>
      <c r="V919" s="59"/>
      <c r="W919" s="59"/>
      <c r="X919" s="59"/>
      <c r="Y919" s="59"/>
    </row>
    <row r="920" spans="3:25">
      <c r="C920" s="61"/>
      <c r="M920" s="59"/>
      <c r="S920" s="59"/>
      <c r="V920" s="59"/>
      <c r="W920" s="59"/>
      <c r="X920" s="59"/>
      <c r="Y920" s="59"/>
    </row>
    <row r="921" spans="3:25">
      <c r="C921" s="61"/>
      <c r="M921" s="59"/>
      <c r="S921" s="59"/>
      <c r="V921" s="59"/>
      <c r="W921" s="59"/>
      <c r="X921" s="59"/>
      <c r="Y921" s="59"/>
    </row>
    <row r="922" spans="3:25">
      <c r="C922" s="61"/>
      <c r="M922" s="59"/>
      <c r="S922" s="59"/>
      <c r="V922" s="59"/>
      <c r="W922" s="59"/>
      <c r="X922" s="59"/>
      <c r="Y922" s="59"/>
    </row>
    <row r="923" spans="3:25">
      <c r="C923" s="61"/>
      <c r="M923" s="59"/>
      <c r="S923" s="59"/>
      <c r="V923" s="59"/>
      <c r="W923" s="59"/>
      <c r="X923" s="59"/>
      <c r="Y923" s="59"/>
    </row>
    <row r="924" spans="3:25">
      <c r="C924" s="61"/>
      <c r="M924" s="59"/>
      <c r="S924" s="59"/>
      <c r="V924" s="59"/>
      <c r="W924" s="59"/>
      <c r="X924" s="59"/>
      <c r="Y924" s="59"/>
    </row>
    <row r="925" spans="3:25">
      <c r="C925" s="61"/>
      <c r="M925" s="59"/>
      <c r="S925" s="59"/>
      <c r="V925" s="59"/>
      <c r="W925" s="59"/>
      <c r="X925" s="59"/>
      <c r="Y925" s="59"/>
    </row>
    <row r="926" spans="3:25">
      <c r="C926" s="61"/>
      <c r="M926" s="59"/>
      <c r="S926" s="59"/>
      <c r="V926" s="59"/>
      <c r="W926" s="59"/>
      <c r="X926" s="59"/>
      <c r="Y926" s="59"/>
    </row>
    <row r="927" spans="3:25">
      <c r="C927" s="61"/>
      <c r="M927" s="59"/>
      <c r="S927" s="59"/>
      <c r="V927" s="59"/>
      <c r="W927" s="59"/>
      <c r="X927" s="59"/>
      <c r="Y927" s="59"/>
    </row>
    <row r="928" spans="3:25">
      <c r="C928" s="61"/>
      <c r="M928" s="59"/>
      <c r="S928" s="59"/>
      <c r="V928" s="59"/>
      <c r="W928" s="59"/>
      <c r="X928" s="59"/>
      <c r="Y928" s="59"/>
    </row>
    <row r="929" spans="3:25">
      <c r="C929" s="61"/>
      <c r="M929" s="59"/>
      <c r="S929" s="59"/>
      <c r="V929" s="59"/>
      <c r="W929" s="59"/>
      <c r="X929" s="59"/>
      <c r="Y929" s="59"/>
    </row>
    <row r="930" spans="3:25">
      <c r="C930" s="61"/>
      <c r="M930" s="59"/>
      <c r="S930" s="59"/>
      <c r="V930" s="59"/>
      <c r="W930" s="59"/>
      <c r="X930" s="59"/>
      <c r="Y930" s="59"/>
    </row>
    <row r="931" spans="3:25">
      <c r="C931" s="61"/>
      <c r="M931" s="59"/>
      <c r="S931" s="59"/>
      <c r="V931" s="59"/>
      <c r="W931" s="59"/>
      <c r="X931" s="59"/>
      <c r="Y931" s="59"/>
    </row>
    <row r="932" spans="3:25">
      <c r="C932" s="61"/>
      <c r="M932" s="59"/>
      <c r="S932" s="59"/>
      <c r="V932" s="59"/>
      <c r="W932" s="59"/>
      <c r="X932" s="59"/>
      <c r="Y932" s="59"/>
    </row>
    <row r="933" spans="3:25">
      <c r="C933" s="61"/>
      <c r="M933" s="59"/>
      <c r="S933" s="59"/>
      <c r="V933" s="59"/>
      <c r="W933" s="59"/>
      <c r="X933" s="59"/>
      <c r="Y933" s="59"/>
    </row>
    <row r="934" spans="3:25">
      <c r="C934" s="61"/>
      <c r="M934" s="59"/>
      <c r="S934" s="59"/>
      <c r="V934" s="59"/>
      <c r="W934" s="59"/>
      <c r="X934" s="59"/>
      <c r="Y934" s="59"/>
    </row>
    <row r="935" spans="3:25">
      <c r="C935" s="61"/>
      <c r="M935" s="59"/>
      <c r="S935" s="59"/>
      <c r="V935" s="59"/>
      <c r="W935" s="59"/>
      <c r="X935" s="59"/>
      <c r="Y935" s="59"/>
    </row>
    <row r="936" spans="3:25">
      <c r="C936" s="61"/>
      <c r="M936" s="59"/>
      <c r="S936" s="59"/>
      <c r="V936" s="59"/>
      <c r="W936" s="59"/>
      <c r="X936" s="59"/>
      <c r="Y936" s="59"/>
    </row>
    <row r="937" spans="3:25">
      <c r="C937" s="61"/>
      <c r="M937" s="59"/>
      <c r="S937" s="59"/>
      <c r="V937" s="59"/>
      <c r="W937" s="59"/>
      <c r="X937" s="59"/>
      <c r="Y937" s="59"/>
    </row>
    <row r="938" spans="3:25">
      <c r="C938" s="61"/>
      <c r="M938" s="59"/>
      <c r="S938" s="59"/>
      <c r="V938" s="59"/>
      <c r="W938" s="59"/>
      <c r="X938" s="59"/>
      <c r="Y938" s="59"/>
    </row>
    <row r="939" spans="3:25">
      <c r="C939" s="61"/>
      <c r="M939" s="59"/>
      <c r="S939" s="59"/>
      <c r="V939" s="59"/>
      <c r="W939" s="59"/>
      <c r="X939" s="59"/>
      <c r="Y939" s="59"/>
    </row>
    <row r="940" spans="3:25">
      <c r="C940" s="61"/>
      <c r="M940" s="59"/>
      <c r="S940" s="59"/>
      <c r="V940" s="59"/>
      <c r="W940" s="59"/>
      <c r="X940" s="59"/>
      <c r="Y940" s="59"/>
    </row>
    <row r="941" spans="3:25">
      <c r="C941" s="61"/>
      <c r="M941" s="59"/>
      <c r="S941" s="59"/>
      <c r="V941" s="59"/>
      <c r="W941" s="59"/>
      <c r="X941" s="59"/>
      <c r="Y941" s="59"/>
    </row>
    <row r="942" spans="3:25">
      <c r="C942" s="61"/>
      <c r="M942" s="59"/>
      <c r="S942" s="59"/>
      <c r="V942" s="59"/>
      <c r="W942" s="59"/>
      <c r="X942" s="59"/>
      <c r="Y942" s="59"/>
    </row>
    <row r="943" spans="3:25">
      <c r="C943" s="61"/>
      <c r="M943" s="59"/>
      <c r="S943" s="59"/>
      <c r="V943" s="59"/>
      <c r="W943" s="59"/>
      <c r="X943" s="59"/>
      <c r="Y943" s="59"/>
    </row>
    <row r="944" spans="3:25">
      <c r="C944" s="61"/>
      <c r="M944" s="59"/>
      <c r="S944" s="59"/>
      <c r="V944" s="59"/>
      <c r="W944" s="59"/>
      <c r="X944" s="59"/>
      <c r="Y944" s="59"/>
    </row>
    <row r="945" spans="3:25">
      <c r="C945" s="61"/>
      <c r="M945" s="59"/>
      <c r="S945" s="59"/>
      <c r="V945" s="59"/>
      <c r="W945" s="59"/>
      <c r="X945" s="59"/>
      <c r="Y945" s="59"/>
    </row>
    <row r="946" spans="3:25">
      <c r="C946" s="61"/>
      <c r="M946" s="59"/>
      <c r="S946" s="59"/>
      <c r="V946" s="59"/>
      <c r="W946" s="59"/>
      <c r="X946" s="59"/>
      <c r="Y946" s="59"/>
    </row>
    <row r="947" spans="3:25">
      <c r="C947" s="61"/>
      <c r="M947" s="59"/>
      <c r="S947" s="59"/>
      <c r="V947" s="59"/>
      <c r="W947" s="59"/>
      <c r="X947" s="59"/>
      <c r="Y947" s="59"/>
    </row>
    <row r="948" spans="3:25">
      <c r="C948" s="61"/>
      <c r="M948" s="59"/>
      <c r="S948" s="59"/>
      <c r="V948" s="59"/>
      <c r="W948" s="59"/>
      <c r="X948" s="59"/>
      <c r="Y948" s="59"/>
    </row>
    <row r="949" spans="3:25">
      <c r="C949" s="61"/>
      <c r="M949" s="59"/>
      <c r="S949" s="59"/>
      <c r="V949" s="59"/>
      <c r="W949" s="59"/>
      <c r="X949" s="59"/>
      <c r="Y949" s="59"/>
    </row>
    <row r="950" spans="3:25">
      <c r="C950" s="61"/>
      <c r="M950" s="59"/>
      <c r="S950" s="59"/>
      <c r="V950" s="59"/>
      <c r="W950" s="59"/>
      <c r="X950" s="59"/>
      <c r="Y950" s="59"/>
    </row>
    <row r="951" spans="3:25">
      <c r="C951" s="61"/>
      <c r="M951" s="59"/>
      <c r="S951" s="59"/>
      <c r="V951" s="59"/>
      <c r="W951" s="59"/>
      <c r="X951" s="59"/>
      <c r="Y951" s="59"/>
    </row>
    <row r="952" spans="3:25">
      <c r="C952" s="61"/>
      <c r="M952" s="59"/>
      <c r="S952" s="59"/>
      <c r="V952" s="59"/>
      <c r="W952" s="59"/>
      <c r="X952" s="59"/>
      <c r="Y952" s="59"/>
    </row>
    <row r="953" spans="3:25">
      <c r="C953" s="61"/>
      <c r="M953" s="59"/>
      <c r="S953" s="59"/>
      <c r="V953" s="59"/>
      <c r="W953" s="59"/>
      <c r="X953" s="59"/>
      <c r="Y953" s="59"/>
    </row>
    <row r="954" spans="3:25">
      <c r="C954" s="61"/>
      <c r="M954" s="59"/>
      <c r="S954" s="59"/>
      <c r="V954" s="59"/>
      <c r="W954" s="59"/>
      <c r="X954" s="59"/>
      <c r="Y954" s="59"/>
    </row>
    <row r="955" spans="3:25">
      <c r="C955" s="61"/>
      <c r="M955" s="59"/>
      <c r="S955" s="59"/>
      <c r="V955" s="59"/>
      <c r="W955" s="59"/>
      <c r="X955" s="59"/>
      <c r="Y955" s="59"/>
    </row>
    <row r="956" spans="3:25">
      <c r="C956" s="61"/>
      <c r="M956" s="59"/>
      <c r="S956" s="59"/>
      <c r="V956" s="59"/>
      <c r="W956" s="59"/>
      <c r="X956" s="59"/>
      <c r="Y956" s="59"/>
    </row>
    <row r="957" spans="3:25">
      <c r="C957" s="61"/>
      <c r="M957" s="59"/>
      <c r="S957" s="59"/>
      <c r="V957" s="59"/>
      <c r="W957" s="59"/>
      <c r="X957" s="59"/>
      <c r="Y957" s="59"/>
    </row>
    <row r="958" spans="3:25">
      <c r="C958" s="61"/>
      <c r="M958" s="59"/>
      <c r="S958" s="59"/>
      <c r="V958" s="59"/>
      <c r="W958" s="59"/>
      <c r="X958" s="59"/>
      <c r="Y958" s="59"/>
    </row>
    <row r="959" spans="3:25">
      <c r="C959" s="61"/>
      <c r="M959" s="59"/>
      <c r="S959" s="59"/>
      <c r="V959" s="59"/>
      <c r="W959" s="59"/>
      <c r="X959" s="59"/>
      <c r="Y959" s="59"/>
    </row>
    <row r="960" spans="3:25">
      <c r="C960" s="61"/>
      <c r="M960" s="59"/>
      <c r="S960" s="59"/>
      <c r="V960" s="59"/>
      <c r="W960" s="59"/>
      <c r="X960" s="59"/>
      <c r="Y960" s="59"/>
    </row>
    <row r="961" spans="3:25">
      <c r="C961" s="61"/>
      <c r="M961" s="59"/>
      <c r="S961" s="59"/>
      <c r="V961" s="59"/>
      <c r="W961" s="59"/>
      <c r="X961" s="59"/>
      <c r="Y961" s="59"/>
    </row>
    <row r="962" spans="3:25">
      <c r="C962" s="61"/>
      <c r="M962" s="59"/>
      <c r="S962" s="59"/>
      <c r="V962" s="59"/>
      <c r="W962" s="59"/>
      <c r="X962" s="59"/>
      <c r="Y962" s="59"/>
    </row>
    <row r="963" spans="3:25">
      <c r="C963" s="61"/>
      <c r="M963" s="59"/>
      <c r="S963" s="59"/>
      <c r="V963" s="59"/>
      <c r="W963" s="59"/>
      <c r="X963" s="59"/>
      <c r="Y963" s="59"/>
    </row>
    <row r="964" spans="3:25">
      <c r="C964" s="61"/>
      <c r="M964" s="59"/>
      <c r="S964" s="59"/>
      <c r="V964" s="59"/>
      <c r="W964" s="59"/>
      <c r="X964" s="59"/>
      <c r="Y964" s="59"/>
    </row>
    <row r="965" spans="3:25">
      <c r="C965" s="61"/>
      <c r="M965" s="59"/>
      <c r="S965" s="59"/>
      <c r="V965" s="59"/>
      <c r="W965" s="59"/>
      <c r="X965" s="59"/>
      <c r="Y965" s="59"/>
    </row>
    <row r="966" spans="3:25">
      <c r="C966" s="61"/>
      <c r="M966" s="59"/>
      <c r="S966" s="59"/>
      <c r="V966" s="59"/>
      <c r="W966" s="59"/>
      <c r="X966" s="59"/>
      <c r="Y966" s="59"/>
    </row>
    <row r="967" spans="3:25">
      <c r="C967" s="61"/>
      <c r="M967" s="59"/>
      <c r="S967" s="59"/>
      <c r="V967" s="59"/>
      <c r="W967" s="59"/>
      <c r="X967" s="59"/>
      <c r="Y967" s="59"/>
    </row>
    <row r="968" spans="3:25">
      <c r="C968" s="61"/>
      <c r="M968" s="59"/>
      <c r="S968" s="59"/>
      <c r="V968" s="59"/>
      <c r="W968" s="59"/>
      <c r="X968" s="59"/>
      <c r="Y968" s="59"/>
    </row>
    <row r="969" spans="3:25">
      <c r="C969" s="61"/>
      <c r="M969" s="59"/>
      <c r="S969" s="59"/>
      <c r="V969" s="59"/>
      <c r="W969" s="59"/>
      <c r="X969" s="59"/>
      <c r="Y969" s="59"/>
    </row>
    <row r="970" spans="3:25">
      <c r="C970" s="61"/>
      <c r="M970" s="59"/>
      <c r="S970" s="59"/>
      <c r="V970" s="59"/>
      <c r="W970" s="59"/>
      <c r="X970" s="59"/>
      <c r="Y970" s="59"/>
    </row>
    <row r="971" spans="3:25">
      <c r="C971" s="61"/>
      <c r="M971" s="59"/>
      <c r="S971" s="59"/>
      <c r="V971" s="59"/>
      <c r="W971" s="59"/>
      <c r="X971" s="59"/>
      <c r="Y971" s="59"/>
    </row>
    <row r="972" spans="3:25">
      <c r="C972" s="61"/>
      <c r="M972" s="59"/>
      <c r="S972" s="59"/>
      <c r="V972" s="59"/>
      <c r="W972" s="59"/>
      <c r="X972" s="59"/>
      <c r="Y972" s="59"/>
    </row>
    <row r="973" spans="3:25">
      <c r="C973" s="61"/>
      <c r="M973" s="59"/>
      <c r="S973" s="59"/>
      <c r="V973" s="59"/>
      <c r="W973" s="59"/>
      <c r="X973" s="59"/>
      <c r="Y973" s="59"/>
    </row>
    <row r="974" spans="3:25">
      <c r="C974" s="61"/>
      <c r="M974" s="59"/>
      <c r="S974" s="59"/>
      <c r="V974" s="59"/>
      <c r="W974" s="59"/>
      <c r="X974" s="59"/>
      <c r="Y974" s="59"/>
    </row>
    <row r="975" spans="3:25">
      <c r="C975" s="61"/>
      <c r="M975" s="59"/>
      <c r="S975" s="59"/>
      <c r="V975" s="59"/>
      <c r="W975" s="59"/>
      <c r="X975" s="59"/>
      <c r="Y975" s="59"/>
    </row>
    <row r="976" spans="3:25">
      <c r="C976" s="61"/>
      <c r="M976" s="59"/>
      <c r="S976" s="59"/>
      <c r="V976" s="59"/>
      <c r="W976" s="59"/>
      <c r="X976" s="59"/>
      <c r="Y976" s="59"/>
    </row>
    <row r="977" spans="3:25">
      <c r="C977" s="61"/>
      <c r="M977" s="59"/>
      <c r="S977" s="59"/>
      <c r="V977" s="59"/>
      <c r="W977" s="59"/>
      <c r="X977" s="59"/>
      <c r="Y977" s="59"/>
    </row>
    <row r="978" spans="3:25">
      <c r="C978" s="61"/>
      <c r="M978" s="59"/>
      <c r="S978" s="59"/>
      <c r="V978" s="59"/>
      <c r="W978" s="59"/>
      <c r="X978" s="59"/>
      <c r="Y978" s="59"/>
    </row>
    <row r="979" spans="3:25">
      <c r="C979" s="61"/>
      <c r="M979" s="59"/>
      <c r="S979" s="59"/>
      <c r="V979" s="59"/>
      <c r="W979" s="59"/>
      <c r="X979" s="59"/>
      <c r="Y979" s="59"/>
    </row>
    <row r="980" spans="3:25">
      <c r="C980" s="61"/>
      <c r="M980" s="59"/>
      <c r="S980" s="59"/>
      <c r="V980" s="59"/>
      <c r="W980" s="59"/>
      <c r="X980" s="59"/>
      <c r="Y980" s="59"/>
    </row>
    <row r="981" spans="3:25">
      <c r="C981" s="61"/>
      <c r="M981" s="59"/>
      <c r="S981" s="59"/>
      <c r="V981" s="59"/>
      <c r="W981" s="59"/>
      <c r="X981" s="59"/>
      <c r="Y981" s="59"/>
    </row>
    <row r="982" spans="3:25">
      <c r="C982" s="61"/>
      <c r="M982" s="59"/>
      <c r="S982" s="59"/>
      <c r="V982" s="59"/>
      <c r="W982" s="59"/>
      <c r="X982" s="59"/>
      <c r="Y982" s="59"/>
    </row>
    <row r="983" spans="3:25">
      <c r="C983" s="61"/>
      <c r="M983" s="59"/>
      <c r="S983" s="59"/>
      <c r="V983" s="59"/>
      <c r="W983" s="59"/>
      <c r="X983" s="59"/>
      <c r="Y983" s="59"/>
    </row>
    <row r="984" spans="3:25">
      <c r="C984" s="61"/>
      <c r="M984" s="59"/>
      <c r="S984" s="59"/>
      <c r="V984" s="59"/>
      <c r="W984" s="59"/>
      <c r="X984" s="59"/>
      <c r="Y984" s="59"/>
    </row>
    <row r="985" spans="3:25">
      <c r="C985" s="61"/>
      <c r="M985" s="59"/>
      <c r="S985" s="59"/>
      <c r="V985" s="59"/>
      <c r="W985" s="59"/>
      <c r="X985" s="59"/>
      <c r="Y985" s="59"/>
    </row>
    <row r="986" spans="3:25">
      <c r="C986" s="61"/>
      <c r="M986" s="59"/>
      <c r="S986" s="59"/>
      <c r="V986" s="59"/>
      <c r="W986" s="59"/>
      <c r="X986" s="59"/>
      <c r="Y986" s="59"/>
    </row>
    <row r="987" spans="3:25">
      <c r="C987" s="61"/>
      <c r="M987" s="59"/>
      <c r="S987" s="59"/>
      <c r="V987" s="59"/>
      <c r="W987" s="59"/>
      <c r="X987" s="59"/>
      <c r="Y987" s="59"/>
    </row>
    <row r="988" spans="3:25">
      <c r="C988" s="61"/>
      <c r="M988" s="59"/>
      <c r="S988" s="59"/>
      <c r="V988" s="59"/>
      <c r="W988" s="59"/>
      <c r="X988" s="59"/>
      <c r="Y988" s="59"/>
    </row>
    <row r="989" spans="3:25">
      <c r="C989" s="61"/>
      <c r="M989" s="59"/>
      <c r="S989" s="59"/>
      <c r="V989" s="59"/>
      <c r="W989" s="59"/>
      <c r="X989" s="59"/>
      <c r="Y989" s="59"/>
    </row>
    <row r="990" spans="3:25">
      <c r="C990" s="61"/>
      <c r="M990" s="59"/>
      <c r="S990" s="59"/>
      <c r="V990" s="59"/>
      <c r="W990" s="59"/>
      <c r="X990" s="59"/>
      <c r="Y990" s="59"/>
    </row>
    <row r="991" spans="3:25">
      <c r="C991" s="61"/>
      <c r="M991" s="59"/>
      <c r="S991" s="59"/>
      <c r="V991" s="59"/>
      <c r="W991" s="59"/>
      <c r="X991" s="59"/>
      <c r="Y991" s="59"/>
    </row>
    <row r="992" spans="3:25">
      <c r="C992" s="61"/>
      <c r="M992" s="59"/>
      <c r="S992" s="59"/>
      <c r="V992" s="59"/>
      <c r="W992" s="59"/>
      <c r="X992" s="59"/>
      <c r="Y992" s="59"/>
    </row>
    <row r="993" spans="3:25">
      <c r="C993" s="61"/>
      <c r="M993" s="59"/>
      <c r="S993" s="59"/>
      <c r="V993" s="59"/>
      <c r="W993" s="59"/>
      <c r="X993" s="59"/>
      <c r="Y993" s="59"/>
    </row>
    <row r="994" spans="3:25">
      <c r="C994" s="61"/>
      <c r="M994" s="59"/>
      <c r="S994" s="59"/>
      <c r="V994" s="59"/>
      <c r="W994" s="59"/>
      <c r="X994" s="59"/>
      <c r="Y994" s="59"/>
    </row>
    <row r="995" spans="3:25">
      <c r="C995" s="61"/>
      <c r="M995" s="59"/>
      <c r="S995" s="59"/>
      <c r="V995" s="59"/>
      <c r="W995" s="59"/>
      <c r="X995" s="59"/>
      <c r="Y995" s="59"/>
    </row>
    <row r="996" spans="3:25">
      <c r="C996" s="61"/>
      <c r="M996" s="59"/>
      <c r="S996" s="59"/>
      <c r="V996" s="59"/>
      <c r="W996" s="59"/>
      <c r="X996" s="59"/>
      <c r="Y996" s="59"/>
    </row>
    <row r="997" spans="3:25">
      <c r="C997" s="61"/>
      <c r="M997" s="59"/>
      <c r="S997" s="59"/>
      <c r="V997" s="59"/>
      <c r="W997" s="59"/>
      <c r="X997" s="59"/>
      <c r="Y997" s="59"/>
    </row>
    <row r="998" spans="3:25">
      <c r="C998" s="61"/>
      <c r="M998" s="59"/>
      <c r="S998" s="59"/>
      <c r="V998" s="59"/>
      <c r="W998" s="59"/>
      <c r="X998" s="59"/>
      <c r="Y998" s="59"/>
    </row>
    <row r="999" spans="3:25">
      <c r="C999" s="61"/>
      <c r="M999" s="59"/>
      <c r="S999" s="59"/>
      <c r="V999" s="59"/>
      <c r="W999" s="59"/>
      <c r="X999" s="59"/>
      <c r="Y999" s="59"/>
    </row>
    <row r="1000" spans="3:25">
      <c r="C1000" s="61"/>
      <c r="M1000" s="59"/>
      <c r="S1000" s="59"/>
      <c r="V1000" s="59"/>
      <c r="W1000" s="59"/>
      <c r="X1000" s="59"/>
      <c r="Y1000" s="59"/>
    </row>
    <row r="1001" spans="3:25">
      <c r="C1001" s="61"/>
      <c r="M1001" s="59"/>
      <c r="S1001" s="59"/>
      <c r="V1001" s="59"/>
      <c r="W1001" s="59"/>
      <c r="X1001" s="59"/>
      <c r="Y1001" s="59"/>
    </row>
    <row r="1002" spans="3:25">
      <c r="C1002" s="61"/>
      <c r="M1002" s="59"/>
      <c r="S1002" s="59"/>
      <c r="V1002" s="59"/>
      <c r="W1002" s="59"/>
      <c r="X1002" s="59"/>
      <c r="Y1002" s="59"/>
    </row>
    <row r="1003" spans="3:25">
      <c r="C1003" s="61"/>
      <c r="M1003" s="59"/>
      <c r="S1003" s="59"/>
      <c r="V1003" s="59"/>
      <c r="W1003" s="59"/>
      <c r="X1003" s="59"/>
      <c r="Y1003" s="59"/>
    </row>
    <row r="1004" spans="3:25">
      <c r="C1004" s="61"/>
      <c r="M1004" s="59"/>
      <c r="S1004" s="59"/>
      <c r="V1004" s="59"/>
      <c r="W1004" s="59"/>
      <c r="X1004" s="59"/>
      <c r="Y1004" s="59"/>
    </row>
    <row r="1005" spans="3:25">
      <c r="C1005" s="61"/>
      <c r="M1005" s="59"/>
      <c r="S1005" s="59"/>
      <c r="V1005" s="59"/>
      <c r="W1005" s="59"/>
      <c r="X1005" s="59"/>
      <c r="Y1005" s="59"/>
    </row>
  </sheetData>
  <mergeCells count="5">
    <mergeCell ref="B6:B7"/>
    <mergeCell ref="C6:C7"/>
    <mergeCell ref="D6:G6"/>
    <mergeCell ref="I6:M6"/>
    <mergeCell ref="O6:S6"/>
  </mergeCells>
  <pageMargins left="0.75" right="0.75" top="1" bottom="1" header="0.5" footer="0.5"/>
  <pageSetup paperSize="9" scale="51"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34"/>
  <sheetViews>
    <sheetView topLeftCell="A52" workbookViewId="0">
      <selection activeCell="C60" sqref="C60:F60"/>
    </sheetView>
  </sheetViews>
  <sheetFormatPr baseColWidth="10" defaultColWidth="8.83203125" defaultRowHeight="12"/>
  <cols>
    <col min="1" max="1" width="7.5" style="705" customWidth="1"/>
    <col min="2" max="2" width="57.5" style="706" customWidth="1"/>
    <col min="3" max="6" width="10.83203125" style="707" bestFit="1" customWidth="1"/>
    <col min="7" max="7" width="11.1640625" style="707" bestFit="1" customWidth="1"/>
    <col min="8" max="16384" width="8.83203125" style="707"/>
  </cols>
  <sheetData>
    <row r="1" spans="1:9" ht="15">
      <c r="A1" s="948" t="s">
        <v>1142</v>
      </c>
      <c r="B1" s="948"/>
      <c r="C1" s="948"/>
      <c r="D1" s="948"/>
      <c r="E1" s="948"/>
      <c r="F1" s="948"/>
      <c r="G1" s="948"/>
      <c r="I1" s="707">
        <v>2.5</v>
      </c>
    </row>
    <row r="3" spans="1:9" ht="13">
      <c r="A3" s="705" t="s">
        <v>81</v>
      </c>
      <c r="B3" s="706" t="s">
        <v>82</v>
      </c>
      <c r="C3" s="707" t="s">
        <v>55</v>
      </c>
      <c r="D3" s="707" t="s">
        <v>56</v>
      </c>
      <c r="E3" s="707" t="s">
        <v>57</v>
      </c>
      <c r="F3" s="707" t="s">
        <v>58</v>
      </c>
      <c r="G3" s="708" t="s">
        <v>4</v>
      </c>
    </row>
    <row r="4" spans="1:9" ht="13">
      <c r="A4" s="713">
        <f>'Detailed Budget'!D10</f>
        <v>1</v>
      </c>
      <c r="B4" s="714" t="str">
        <f>'Detailed Budget'!E10</f>
        <v>[HIV Prevention and Detection]</v>
      </c>
      <c r="C4" s="930">
        <f>('Detailed Budget'!N10)/2.5</f>
        <v>8082959.0164971706</v>
      </c>
      <c r="D4" s="930">
        <f>('Detailed Budget'!S10)/2.5</f>
        <v>8888603.26455657</v>
      </c>
      <c r="E4" s="930">
        <f>('Detailed Budget'!W10)/2.5</f>
        <v>9264495.3678124584</v>
      </c>
      <c r="F4" s="930">
        <f>('Detailed Budget'!AA10)/2.5</f>
        <v>9578687.6663633399</v>
      </c>
      <c r="G4" s="930">
        <f>('Detailed Budget'!AE10)/2.5</f>
        <v>35814745.315229535</v>
      </c>
    </row>
    <row r="5" spans="1:9" ht="25.5" customHeight="1">
      <c r="A5" s="710" t="str">
        <f>'Detailed Budget'!D11</f>
        <v>1.1</v>
      </c>
      <c r="B5" s="711" t="str">
        <f>'Detailed Budget'!E11</f>
        <v>Prevent HIV transmission, detect HIV, and ensure timely progression to care and treatment among the key affected populations</v>
      </c>
      <c r="C5" s="931">
        <f>('Detailed Budget'!N11)/2.5</f>
        <v>6828033.8164971713</v>
      </c>
      <c r="D5" s="931">
        <f>('Detailed Budget'!S11)/2.5</f>
        <v>7345299.26455657</v>
      </c>
      <c r="E5" s="931">
        <f>('Detailed Budget'!W11)/2.5</f>
        <v>7759539.5678124577</v>
      </c>
      <c r="F5" s="931">
        <f>('Detailed Budget'!AA11)/2.5</f>
        <v>8051947.866363341</v>
      </c>
      <c r="G5" s="931">
        <f>('Detailed Budget'!AE11)/2.5</f>
        <v>29984820.515229534</v>
      </c>
    </row>
    <row r="6" spans="1:9" ht="13">
      <c r="A6" s="705" t="str">
        <f>'Detailed Budget'!D12</f>
        <v>1.1.1</v>
      </c>
      <c r="B6" s="706" t="str">
        <f>'Detailed Budget'!E12</f>
        <v>Prevention and detection of HIV among PWID</v>
      </c>
      <c r="C6" s="709">
        <f>('Detailed Budget'!N12)/2.5</f>
        <v>1956031.7746305042</v>
      </c>
      <c r="D6" s="709">
        <f>('Detailed Budget'!S12)/2.5</f>
        <v>2002814.549503237</v>
      </c>
      <c r="E6" s="709">
        <f>('Detailed Budget'!W12)/2.5</f>
        <v>2049720.9556657902</v>
      </c>
      <c r="F6" s="709">
        <f>('Detailed Budget'!AA12)/2.5</f>
        <v>2091711.9682166732</v>
      </c>
      <c r="G6" s="709">
        <f>('Detailed Budget'!AE12)/2.5</f>
        <v>8100279.2480162056</v>
      </c>
    </row>
    <row r="7" spans="1:9" ht="13">
      <c r="A7" s="705" t="str">
        <f>'Detailed Budget'!D13</f>
        <v>1.1.2</v>
      </c>
      <c r="B7" s="706" t="str">
        <f>'Detailed Budget'!E13</f>
        <v>Opioid Substitution Treatment (OST) and other forms of treatment and rehabilitation</v>
      </c>
      <c r="C7" s="709">
        <f>('Detailed Budget'!N13)/2.5</f>
        <v>3722400</v>
      </c>
      <c r="D7" s="709">
        <f>('Detailed Budget'!S13)/2.5</f>
        <v>3974400</v>
      </c>
      <c r="E7" s="709">
        <f>('Detailed Budget'!W13)/2.5</f>
        <v>4234400</v>
      </c>
      <c r="F7" s="709">
        <f>('Detailed Budget'!AA13)/2.5</f>
        <v>4442400</v>
      </c>
      <c r="G7" s="709">
        <f>('Detailed Budget'!AE13)/2.5</f>
        <v>16373600</v>
      </c>
    </row>
    <row r="8" spans="1:9" ht="13">
      <c r="A8" s="705" t="str">
        <f>'Detailed Budget'!D14</f>
        <v>1.1.3</v>
      </c>
      <c r="B8" s="706" t="str">
        <f>'Detailed Budget'!E14</f>
        <v>Prevention and detection of HIV among MSM</v>
      </c>
      <c r="C8" s="709">
        <f>('Detailed Budget'!N14)/2.5</f>
        <v>627240.22186666669</v>
      </c>
      <c r="D8" s="709">
        <f>('Detailed Budget'!S14)/2.5</f>
        <v>698661.44405333349</v>
      </c>
      <c r="E8" s="709">
        <f>('Detailed Budget'!W14)/2.5</f>
        <v>734372.05514666659</v>
      </c>
      <c r="F8" s="709">
        <f>('Detailed Budget'!AA14)/2.5</f>
        <v>741002.05514666671</v>
      </c>
      <c r="G8" s="709">
        <f>('Detailed Budget'!AE14)/2.5</f>
        <v>2801275.7762133335</v>
      </c>
    </row>
    <row r="9" spans="1:9" ht="13">
      <c r="A9" s="705" t="str">
        <f>'Detailed Budget'!D15</f>
        <v>1.1.4</v>
      </c>
      <c r="B9" s="706" t="str">
        <f>'Detailed Budget'!E15</f>
        <v>HIV Prevention and detection among FSW</v>
      </c>
      <c r="C9" s="709">
        <f>('Detailed Budget'!N15)/2.5</f>
        <v>331782.72000000003</v>
      </c>
      <c r="D9" s="709">
        <f>('Detailed Budget'!S15)/2.5</f>
        <v>350160.00600000005</v>
      </c>
      <c r="E9" s="709">
        <f>('Detailed Budget'!W15)/2.5</f>
        <v>366327.29200000002</v>
      </c>
      <c r="F9" s="709">
        <f>('Detailed Budget'!AA15)/2.5</f>
        <v>382494.57799999998</v>
      </c>
      <c r="G9" s="709">
        <f>('Detailed Budget'!AE15)/2.5</f>
        <v>1430764.5960000001</v>
      </c>
    </row>
    <row r="10" spans="1:9" ht="13">
      <c r="A10" s="705" t="str">
        <f>'Detailed Budget'!D16</f>
        <v>1.1.5</v>
      </c>
      <c r="B10" s="706" t="str">
        <f>'Detailed Budget'!E16</f>
        <v>HIV Prevention and Detection among Prisoners</v>
      </c>
      <c r="C10" s="709">
        <f>('Detailed Budget'!N16)/2.5</f>
        <v>80000</v>
      </c>
      <c r="D10" s="709">
        <f>('Detailed Budget'!S16)/2.5</f>
        <v>80000</v>
      </c>
      <c r="E10" s="709">
        <f>('Detailed Budget'!W16)/2.5</f>
        <v>80000</v>
      </c>
      <c r="F10" s="709">
        <f>('Detailed Budget'!AA16)/2.5</f>
        <v>80000</v>
      </c>
      <c r="G10" s="709">
        <f>('Detailed Budget'!AE16)/2.5</f>
        <v>320000</v>
      </c>
    </row>
    <row r="11" spans="1:9" ht="13">
      <c r="A11" s="705" t="s">
        <v>103</v>
      </c>
      <c r="B11" s="706" t="str">
        <f>'Detailed Budget'!E17</f>
        <v>Hepatitis B Prevention and vaccination among KAPs</v>
      </c>
      <c r="C11" s="709">
        <f>('Detailed Budget'!N17)/2.5</f>
        <v>18000</v>
      </c>
      <c r="D11" s="709">
        <f>('Detailed Budget'!S17)/2.5</f>
        <v>18000</v>
      </c>
      <c r="E11" s="709">
        <f>('Detailed Budget'!W17)/2.5</f>
        <v>18000</v>
      </c>
      <c r="F11" s="709">
        <f>('Detailed Budget'!AA17)/2.5</f>
        <v>18000</v>
      </c>
      <c r="G11" s="709">
        <f>('Detailed Budget'!AE17)/2.5</f>
        <v>72000</v>
      </c>
    </row>
    <row r="12" spans="1:9" ht="14.25" customHeight="1">
      <c r="A12" s="705" t="s">
        <v>1113</v>
      </c>
      <c r="B12" s="706" t="str">
        <f>'Detailed Budget'!E18</f>
        <v>Special Programs for adolescents and young people who inject drugs</v>
      </c>
      <c r="C12" s="709">
        <f>('Detailed Budget'!N18)/2.5</f>
        <v>0</v>
      </c>
      <c r="D12" s="709">
        <f>('Detailed Budget'!S18)/2.5</f>
        <v>12000</v>
      </c>
      <c r="E12" s="709">
        <f>('Detailed Budget'!W18)/2.5</f>
        <v>12000</v>
      </c>
      <c r="F12" s="709">
        <f>('Detailed Budget'!AA18)/2.5</f>
        <v>12000</v>
      </c>
      <c r="G12" s="709">
        <f>('Detailed Budget'!AE18)/2.5</f>
        <v>36000</v>
      </c>
    </row>
    <row r="13" spans="1:9" ht="13">
      <c r="A13" s="705" t="s">
        <v>1114</v>
      </c>
      <c r="B13" s="706" t="str">
        <f>'Detailed Budget'!E19</f>
        <v>PrEP</v>
      </c>
      <c r="C13" s="709">
        <f>('Detailed Budget'!N19)/2.5</f>
        <v>92579.1</v>
      </c>
      <c r="D13" s="709">
        <f>('Detailed Budget'!S19)/2.5</f>
        <v>153173.66499999998</v>
      </c>
      <c r="E13" s="709">
        <f>('Detailed Budget'!W19)/2.5</f>
        <v>208629.66499999998</v>
      </c>
      <c r="F13" s="709">
        <f>('Detailed Budget'!AA19)/2.5</f>
        <v>228249.66499999998</v>
      </c>
      <c r="G13" s="709">
        <f>('Detailed Budget'!AE19)/2.5</f>
        <v>682632.09499999997</v>
      </c>
    </row>
    <row r="14" spans="1:9" ht="13">
      <c r="A14" s="705" t="s">
        <v>1115</v>
      </c>
      <c r="B14" s="706" t="str">
        <f>'Detailed Budget'!E20</f>
        <v>Mental health services for all KAPs</v>
      </c>
      <c r="C14" s="709">
        <f>('Detailed Budget'!N20)/2.5</f>
        <v>0</v>
      </c>
      <c r="D14" s="709">
        <f>('Detailed Budget'!S20)/2.5</f>
        <v>12000</v>
      </c>
      <c r="E14" s="709">
        <f>('Detailed Budget'!W20)/2.5</f>
        <v>12000</v>
      </c>
      <c r="F14" s="709">
        <f>('Detailed Budget'!AA20)/2.5</f>
        <v>12000</v>
      </c>
      <c r="G14" s="709">
        <f>('Detailed Budget'!AE20)/2.5</f>
        <v>36000</v>
      </c>
    </row>
    <row r="15" spans="1:9" ht="13">
      <c r="A15" s="705" t="s">
        <v>1116</v>
      </c>
      <c r="B15" s="706" t="str">
        <f>'Detailed Budget'!E21</f>
        <v>Improve access to SRH services for all KAPs</v>
      </c>
      <c r="C15" s="709">
        <f>('Detailed Budget'!N21)/2.5</f>
        <v>0</v>
      </c>
      <c r="D15" s="709">
        <f>('Detailed Budget'!S21)/2.5</f>
        <v>30000</v>
      </c>
      <c r="E15" s="709">
        <f>('Detailed Budget'!W21)/2.5</f>
        <v>30000</v>
      </c>
      <c r="F15" s="709">
        <f>('Detailed Budget'!AA21)/2.5</f>
        <v>30000</v>
      </c>
      <c r="G15" s="709">
        <f>('Detailed Budget'!AE21)/2.5</f>
        <v>90000</v>
      </c>
    </row>
    <row r="16" spans="1:9" ht="13">
      <c r="A16" s="705" t="s">
        <v>1117</v>
      </c>
      <c r="B16" s="706" t="str">
        <f>'Detailed Budget'!E22</f>
        <v>Introduction and expansion of HIVST among KAPs and other vulnerable groups</v>
      </c>
      <c r="C16" s="709">
        <f>('Detailed Budget'!N22)/2.5</f>
        <v>0</v>
      </c>
      <c r="D16" s="709">
        <f>('Detailed Budget'!S22)/2.5</f>
        <v>14089.6</v>
      </c>
      <c r="E16" s="709">
        <f>('Detailed Budget'!W22)/2.5</f>
        <v>14089.6</v>
      </c>
      <c r="F16" s="709">
        <f>('Detailed Budget'!AA22)/2.5</f>
        <v>14089.6</v>
      </c>
      <c r="G16" s="709">
        <f>('Detailed Budget'!AE22)/2.5</f>
        <v>42268.800000000003</v>
      </c>
    </row>
    <row r="17" spans="1:7" ht="13">
      <c r="A17" s="710" t="str">
        <f>'Detailed Budget'!D23</f>
        <v>1.2</v>
      </c>
      <c r="B17" s="711" t="str">
        <f>'Detailed Budget'!E23</f>
        <v>Prevention and detection of HIV in healthcare settings</v>
      </c>
      <c r="C17" s="931">
        <f>('Detailed Budget'!N23)/2.5</f>
        <v>1254925.2</v>
      </c>
      <c r="D17" s="931">
        <f>('Detailed Budget'!S23)/2.5</f>
        <v>1543304</v>
      </c>
      <c r="E17" s="931">
        <f>('Detailed Budget'!W23)/2.5</f>
        <v>1504955.8</v>
      </c>
      <c r="F17" s="931">
        <f>('Detailed Budget'!AA23)/2.5</f>
        <v>1526739.8</v>
      </c>
      <c r="G17" s="931">
        <f>('Detailed Budget'!AE23)/2.5</f>
        <v>5829924.7999999998</v>
      </c>
    </row>
    <row r="18" spans="1:7" ht="13">
      <c r="A18" s="705" t="str">
        <f>'Detailed Budget'!D24</f>
        <v>1.2.1</v>
      </c>
      <c r="B18" s="706" t="str">
        <f>'Detailed Budget'!E24</f>
        <v>Enhancing Provider Initiated Testing (PIT) for HIV, including HIV confirmation</v>
      </c>
      <c r="C18" s="709">
        <f>('Detailed Budget'!N24)/2.5</f>
        <v>471581.2</v>
      </c>
      <c r="D18" s="709">
        <f>('Detailed Budget'!S24)/2.5</f>
        <v>576512</v>
      </c>
      <c r="E18" s="709">
        <f>('Detailed Budget'!W24)/2.5</f>
        <v>488715.8</v>
      </c>
      <c r="F18" s="709">
        <f>('Detailed Budget'!AA24)/2.5</f>
        <v>483307.8</v>
      </c>
      <c r="G18" s="709">
        <f>('Detailed Budget'!AE24)/2.5</f>
        <v>2020116.8</v>
      </c>
    </row>
    <row r="19" spans="1:7" ht="13">
      <c r="A19" s="705" t="s">
        <v>122</v>
      </c>
      <c r="B19" s="706" t="str">
        <f>'Detailed Budget'!E25</f>
        <v>Provider initiated testing at primary care setting</v>
      </c>
      <c r="C19" s="709">
        <f>('Detailed Budget'!N25)/2.5</f>
        <v>0</v>
      </c>
      <c r="D19" s="709">
        <f>('Detailed Budget'!S25)/2.5</f>
        <v>120000</v>
      </c>
      <c r="E19" s="709">
        <f>('Detailed Budget'!W25)/2.5</f>
        <v>100000</v>
      </c>
      <c r="F19" s="709">
        <f>('Detailed Budget'!AA25)/2.5</f>
        <v>50000</v>
      </c>
      <c r="G19" s="709">
        <f>('Detailed Budget'!AE25)/2.5</f>
        <v>270000</v>
      </c>
    </row>
    <row r="20" spans="1:7" ht="13">
      <c r="A20" s="705" t="s">
        <v>124</v>
      </c>
      <c r="B20" s="706" t="str">
        <f>'Detailed Budget'!E26</f>
        <v>Provider initiated HIV testing in hospitalized persons</v>
      </c>
      <c r="C20" s="709">
        <f>('Detailed Budget'!N26)/2.5</f>
        <v>0</v>
      </c>
      <c r="D20" s="709">
        <f>('Detailed Budget'!S26)/2.5</f>
        <v>0</v>
      </c>
      <c r="E20" s="709">
        <f>('Detailed Budget'!W26)/2.5</f>
        <v>0</v>
      </c>
      <c r="F20" s="709">
        <f>('Detailed Budget'!AA26)/2.5</f>
        <v>0</v>
      </c>
      <c r="G20" s="709">
        <f>('Detailed Budget'!AE26)/2.5</f>
        <v>0</v>
      </c>
    </row>
    <row r="21" spans="1:7" ht="13">
      <c r="A21" s="705" t="s">
        <v>126</v>
      </c>
      <c r="B21" s="706" t="str">
        <f>'Detailed Budget'!E27</f>
        <v>Ensuring safety of donor blood</v>
      </c>
      <c r="C21" s="709">
        <f>('Detailed Budget'!N27)/2.5</f>
        <v>630000</v>
      </c>
      <c r="D21" s="709">
        <f>('Detailed Budget'!S27)/2.5</f>
        <v>693000.00000000012</v>
      </c>
      <c r="E21" s="709">
        <f>('Detailed Budget'!W27)/2.5</f>
        <v>762000</v>
      </c>
      <c r="F21" s="709">
        <f>('Detailed Budget'!AA27)/2.5</f>
        <v>838520.00000000012</v>
      </c>
      <c r="G21" s="709">
        <f>('Detailed Budget'!AE27)/2.5</f>
        <v>2923520</v>
      </c>
    </row>
    <row r="22" spans="1:7" ht="13">
      <c r="A22" s="705" t="s">
        <v>128</v>
      </c>
      <c r="B22" s="706" t="str">
        <f>'Detailed Budget'!E28</f>
        <v>Post-exposure prophylaxis of HIV infection (PEP)</v>
      </c>
      <c r="C22" s="709">
        <f>('Detailed Budget'!N28)/2.5</f>
        <v>1344</v>
      </c>
      <c r="D22" s="709">
        <f>('Detailed Budget'!S28)/2.5</f>
        <v>1792</v>
      </c>
      <c r="E22" s="709">
        <f>('Detailed Budget'!W28)/2.5</f>
        <v>2240</v>
      </c>
      <c r="F22" s="709">
        <f>('Detailed Budget'!AA28)/2.5</f>
        <v>2912</v>
      </c>
      <c r="G22" s="709">
        <f>('Detailed Budget'!AE28)/2.5</f>
        <v>8288</v>
      </c>
    </row>
    <row r="23" spans="1:7" ht="13">
      <c r="A23" s="705" t="s">
        <v>1118</v>
      </c>
      <c r="B23" s="706" t="str">
        <f>'Detailed Budget'!E29</f>
        <v>Prevention of Mother to Child Transmission of HIV (PMTCT)</v>
      </c>
      <c r="C23" s="709">
        <f>('Detailed Budget'!N29)/2.5</f>
        <v>152000</v>
      </c>
      <c r="D23" s="709">
        <f>('Detailed Budget'!S29)/2.5</f>
        <v>152000</v>
      </c>
      <c r="E23" s="709">
        <f>('Detailed Budget'!W29)/2.5</f>
        <v>152000</v>
      </c>
      <c r="F23" s="709">
        <f>('Detailed Budget'!AA29)/2.5</f>
        <v>152000</v>
      </c>
      <c r="G23" s="709">
        <f>('Detailed Budget'!AE29)/2.5</f>
        <v>608000</v>
      </c>
    </row>
    <row r="24" spans="1:7">
      <c r="A24" s="713">
        <f>'Detailed Budget'!D30</f>
        <v>2</v>
      </c>
      <c r="B24" s="713" t="str">
        <f>'Detailed Budget'!E30</f>
        <v>[HIV Care and Treatment]</v>
      </c>
      <c r="C24" s="930">
        <f>('Detailed Budget'!N30)/2.5</f>
        <v>5497923.75</v>
      </c>
      <c r="D24" s="930">
        <f>('Detailed Budget'!S30)/2.5</f>
        <v>7895489.3700000001</v>
      </c>
      <c r="E24" s="930">
        <f>('Detailed Budget'!W30)/2.5</f>
        <v>8978894.0599999987</v>
      </c>
      <c r="F24" s="930">
        <f>('Detailed Budget'!AA30)/2.5</f>
        <v>9154085.8000000007</v>
      </c>
      <c r="G24" s="930">
        <f>('Detailed Budget'!AE30)/2.5</f>
        <v>31526392.98</v>
      </c>
    </row>
    <row r="25" spans="1:7">
      <c r="A25" s="710" t="str">
        <f>'Detailed Budget'!D31</f>
        <v>2.1</v>
      </c>
      <c r="B25" s="710" t="str">
        <f>'Detailed Budget'!E31</f>
        <v>Ensure uninterrupted delivery of high quality treatment and care</v>
      </c>
      <c r="C25" s="932">
        <f>('Detailed Budget'!N31)/2.5</f>
        <v>5266839.75</v>
      </c>
      <c r="D25" s="932">
        <f>('Detailed Budget'!S31)/2.5</f>
        <v>7664405.3700000001</v>
      </c>
      <c r="E25" s="932">
        <f>('Detailed Budget'!W31)/2.5</f>
        <v>8748022.0599999987</v>
      </c>
      <c r="F25" s="932">
        <f>('Detailed Budget'!AA31)/2.5</f>
        <v>8923013.8000000007</v>
      </c>
      <c r="G25" s="932">
        <f>('Detailed Budget'!AE31)/2.5</f>
        <v>30602280.98</v>
      </c>
    </row>
    <row r="26" spans="1:7" ht="13">
      <c r="A26" s="705" t="str">
        <f>'Detailed Budget'!D32</f>
        <v>2.1.1</v>
      </c>
      <c r="B26" s="706" t="str">
        <f>'Detailed Budget'!E32</f>
        <v>Delivery of essential clinical care services to all people living with HIV (PLHIV)</v>
      </c>
      <c r="C26" s="709">
        <f>('Detailed Budget'!N32)/2.5</f>
        <v>4862799.75</v>
      </c>
      <c r="D26" s="709">
        <f>('Detailed Budget'!S32)/2.5</f>
        <v>7272365.3700000001</v>
      </c>
      <c r="E26" s="709">
        <f>('Detailed Budget'!W32)/2.5</f>
        <v>8355982.0599999996</v>
      </c>
      <c r="F26" s="709">
        <f>('Detailed Budget'!AA32)/2.5</f>
        <v>8530973.8000000007</v>
      </c>
      <c r="G26" s="709">
        <f>('Detailed Budget'!AE32)/2.5</f>
        <v>29022120.98</v>
      </c>
    </row>
    <row r="27" spans="1:7" ht="26">
      <c r="A27" s="705" t="str">
        <f>'Detailed Budget'!D39</f>
        <v>2.1.2</v>
      </c>
      <c r="B27" s="706" t="str">
        <f>'Detailed Budget'!E39</f>
        <v>Provision of ART to all PLHIV in need in accordance with existing guidelines, including in the region of Abkhazia</v>
      </c>
      <c r="C27" s="709">
        <f>('Detailed Budget'!N39)/2.5</f>
        <v>66392</v>
      </c>
      <c r="D27" s="709">
        <f>('Detailed Budget'!S39)/2.5</f>
        <v>66392</v>
      </c>
      <c r="E27" s="709">
        <f>('Detailed Budget'!W39)/2.5</f>
        <v>66392</v>
      </c>
      <c r="F27" s="709">
        <f>('Detailed Budget'!AA39)/2.5</f>
        <v>66392</v>
      </c>
      <c r="G27" s="709">
        <f>('Detailed Budget'!AE39)/2.5</f>
        <v>265568</v>
      </c>
    </row>
    <row r="28" spans="1:7" ht="14.25" customHeight="1">
      <c r="A28" s="705" t="str">
        <f>'Detailed Budget'!D40</f>
        <v>2.1.3</v>
      </c>
      <c r="B28" s="706" t="str">
        <f>'Detailed Budget'!E40</f>
        <v>Effective programme administration and quality of service delivery</v>
      </c>
      <c r="C28" s="709">
        <f>('Detailed Budget'!N40)/2.5</f>
        <v>337648</v>
      </c>
      <c r="D28" s="709">
        <f>('Detailed Budget'!S40)/2.5</f>
        <v>325648</v>
      </c>
      <c r="E28" s="709">
        <f>('Detailed Budget'!W40)/2.5</f>
        <v>325648</v>
      </c>
      <c r="F28" s="709">
        <f>('Detailed Budget'!AA40)/2.5</f>
        <v>325648</v>
      </c>
      <c r="G28" s="709">
        <f>('Detailed Budget'!AE40)/2.5</f>
        <v>1314592</v>
      </c>
    </row>
    <row r="29" spans="1:7" ht="13">
      <c r="A29" s="710" t="str">
        <f>'Detailed Budget'!D41</f>
        <v>2.2</v>
      </c>
      <c r="B29" s="711" t="str">
        <f>'Detailed Budget'!E41</f>
        <v>Reduce morbidity and mortality due to TB and HCV co-infections and injecting drug use</v>
      </c>
      <c r="C29" s="931"/>
      <c r="D29" s="931"/>
      <c r="E29" s="931"/>
      <c r="F29" s="931"/>
      <c r="G29" s="931"/>
    </row>
    <row r="30" spans="1:7" ht="13">
      <c r="A30" s="705" t="str">
        <f>'Detailed Budget'!D42</f>
        <v>2.2.1</v>
      </c>
      <c r="B30" s="706" t="str">
        <f>'Detailed Budget'!E42</f>
        <v>Intensify HIV/TB collaborative activities (funded from the TB program)</v>
      </c>
      <c r="C30" s="709">
        <f>('Detailed Budget'!N42)/2.5</f>
        <v>0</v>
      </c>
      <c r="D30" s="709">
        <f>('Detailed Budget'!S42)/2.5</f>
        <v>0</v>
      </c>
      <c r="E30" s="709">
        <f>('Detailed Budget'!W42)/2.5</f>
        <v>0</v>
      </c>
      <c r="F30" s="709">
        <f>('Detailed Budget'!AA42)/2.5</f>
        <v>0</v>
      </c>
      <c r="G30" s="709">
        <f>('Detailed Budget'!AE42)/2.5</f>
        <v>0</v>
      </c>
    </row>
    <row r="31" spans="1:7" ht="13">
      <c r="A31" s="705" t="str">
        <f>'Detailed Budget'!D43</f>
        <v>2.2.2</v>
      </c>
      <c r="B31" s="706" t="str">
        <f>'Detailed Budget'!E43</f>
        <v>Provide treatment and care for viral hepatitis  (funded from the HVC program)</v>
      </c>
      <c r="C31" s="709">
        <f>('Detailed Budget'!N43)/2.5</f>
        <v>0</v>
      </c>
      <c r="D31" s="709">
        <f>('Detailed Budget'!S43)/2.5</f>
        <v>0</v>
      </c>
      <c r="E31" s="709">
        <f>('Detailed Budget'!W43)/2.5</f>
        <v>0</v>
      </c>
      <c r="F31" s="709">
        <f>('Detailed Budget'!AA43)/2.5</f>
        <v>0</v>
      </c>
      <c r="G31" s="709">
        <f>('Detailed Budget'!AE43)/2.5</f>
        <v>0</v>
      </c>
    </row>
    <row r="32" spans="1:7" ht="13">
      <c r="A32" s="711" t="str">
        <f>'Detailed Budget'!D44</f>
        <v>2.3</v>
      </c>
      <c r="B32" s="711" t="str">
        <f>'Detailed Budget'!E44</f>
        <v>Ensure provision of care and support services for PLHIV</v>
      </c>
      <c r="C32" s="931">
        <f>('Detailed Budget'!N44)/2.5</f>
        <v>231084</v>
      </c>
      <c r="D32" s="931">
        <f>('Detailed Budget'!S44)/2.5</f>
        <v>231084</v>
      </c>
      <c r="E32" s="931">
        <f>('Detailed Budget'!W44)/2.5</f>
        <v>230872</v>
      </c>
      <c r="F32" s="931">
        <f>('Detailed Budget'!AA44)/2.5</f>
        <v>231072</v>
      </c>
      <c r="G32" s="931">
        <f>('Detailed Budget'!AE44)/2.5</f>
        <v>924112</v>
      </c>
    </row>
    <row r="33" spans="1:7" ht="13">
      <c r="A33" s="705" t="str">
        <f>'Detailed Budget'!D45</f>
        <v>2.3.1</v>
      </c>
      <c r="B33" s="706" t="str">
        <f>'Detailed Budget'!E45</f>
        <v>Ensure operation of peer-support services</v>
      </c>
      <c r="C33" s="709">
        <f>('Detailed Budget'!N45)/2.5</f>
        <v>148612</v>
      </c>
      <c r="D33" s="709">
        <f>('Detailed Budget'!S45)/2.5</f>
        <v>148612</v>
      </c>
      <c r="E33" s="709">
        <f>('Detailed Budget'!W45)/2.5</f>
        <v>148400</v>
      </c>
      <c r="F33" s="709">
        <f>('Detailed Budget'!AA45)/2.5</f>
        <v>148600</v>
      </c>
      <c r="G33" s="709">
        <f>('Detailed Budget'!AE45)/2.5</f>
        <v>594224</v>
      </c>
    </row>
    <row r="34" spans="1:7" ht="13">
      <c r="A34" s="705" t="str">
        <f>'Detailed Budget'!D46</f>
        <v>2.3.2</v>
      </c>
      <c r="B34" s="706" t="str">
        <f>'Detailed Budget'!E46</f>
        <v>Provide palliative care for chronically ill patients</v>
      </c>
      <c r="C34" s="709">
        <f>('Detailed Budget'!N46)/2.5</f>
        <v>57832</v>
      </c>
      <c r="D34" s="709">
        <f>('Detailed Budget'!S46)/2.5</f>
        <v>57832</v>
      </c>
      <c r="E34" s="709">
        <f>('Detailed Budget'!W46)/2.5</f>
        <v>57832</v>
      </c>
      <c r="F34" s="709">
        <f>('Detailed Budget'!AA46)/2.5</f>
        <v>57832</v>
      </c>
      <c r="G34" s="709">
        <f>('Detailed Budget'!AE46)/2.5</f>
        <v>231328</v>
      </c>
    </row>
    <row r="35" spans="1:7" ht="26">
      <c r="A35" s="705" t="str">
        <f>'Detailed Budget'!D47</f>
        <v>2.3.3</v>
      </c>
      <c r="B35" s="706" t="str">
        <f>'Detailed Budget'!E47</f>
        <v>Support effective linkage of PLHIV to HIV and other medical care, as well as supportive services (case-manager)</v>
      </c>
      <c r="C35" s="709">
        <f>('Detailed Budget'!N47)/2.5</f>
        <v>24640</v>
      </c>
      <c r="D35" s="709">
        <f>('Detailed Budget'!S47)/2.5</f>
        <v>24640</v>
      </c>
      <c r="E35" s="709">
        <f>('Detailed Budget'!W47)/2.5</f>
        <v>24640</v>
      </c>
      <c r="F35" s="709">
        <f>('Detailed Budget'!AA47)/2.5</f>
        <v>24640</v>
      </c>
      <c r="G35" s="709">
        <f>('Detailed Budget'!AE47)/2.5</f>
        <v>98560</v>
      </c>
    </row>
    <row r="36" spans="1:7" ht="13">
      <c r="A36" s="713">
        <f>'Detailed Budget'!D48</f>
        <v>3</v>
      </c>
      <c r="B36" s="714" t="s">
        <v>1126</v>
      </c>
      <c r="C36" s="930">
        <f>('Detailed Budget'!N48)/2.5</f>
        <v>437833</v>
      </c>
      <c r="D36" s="930">
        <f>('Detailed Budget'!S48)/2.5</f>
        <v>279638</v>
      </c>
      <c r="E36" s="930">
        <f>('Detailed Budget'!W48)/2.5</f>
        <v>371628</v>
      </c>
      <c r="F36" s="930">
        <f>('Detailed Budget'!AA48)/2.5</f>
        <v>409428</v>
      </c>
      <c r="G36" s="930">
        <f>('Detailed Budget'!AE48)/2.5</f>
        <v>1498527</v>
      </c>
    </row>
    <row r="37" spans="1:7" ht="26">
      <c r="A37" s="710">
        <f>'Detailed Budget'!D49</f>
        <v>3.1</v>
      </c>
      <c r="B37" s="711" t="str">
        <f>'Detailed Budget'!E49</f>
        <v>Ensure adequacy of state budget allocations for HIV prevention and treatment to sustain and scale-up the national response</v>
      </c>
      <c r="C37" s="931">
        <f>('Detailed Budget'!N49)/2.5</f>
        <v>88600</v>
      </c>
      <c r="D37" s="931">
        <f>('Detailed Budget'!S49)/2.5</f>
        <v>73600</v>
      </c>
      <c r="E37" s="931">
        <f>('Detailed Budget'!W49)/2.5</f>
        <v>73600</v>
      </c>
      <c r="F37" s="931">
        <f>('Detailed Budget'!AA49)/2.5</f>
        <v>73400</v>
      </c>
      <c r="G37" s="931">
        <f>('Detailed Budget'!AE49)/2.5</f>
        <v>309200</v>
      </c>
    </row>
    <row r="38" spans="1:7" ht="26">
      <c r="A38" s="705" t="str">
        <f>'Detailed Budget'!D50</f>
        <v>3.1.1</v>
      </c>
      <c r="B38" s="706" t="str">
        <f>'Detailed Budget'!E50</f>
        <v>Continuous monitoring of HIV related expenditures through the national health accounts analysis</v>
      </c>
      <c r="C38" s="709">
        <f>('Detailed Budget'!N50)/2.5</f>
        <v>25000</v>
      </c>
      <c r="D38" s="709">
        <f>('Detailed Budget'!S50)/2.5</f>
        <v>25000</v>
      </c>
      <c r="E38" s="709">
        <f>('Detailed Budget'!W50)/2.5</f>
        <v>25000</v>
      </c>
      <c r="F38" s="709">
        <f>('Detailed Budget'!AA50)/2.5</f>
        <v>25000</v>
      </c>
      <c r="G38" s="709">
        <f>('Detailed Budget'!AE50)/2.5</f>
        <v>100000</v>
      </c>
    </row>
    <row r="39" spans="1:7" ht="26">
      <c r="A39" s="705" t="s">
        <v>157</v>
      </c>
      <c r="B39" s="706" t="str">
        <f>'Detailed Budget'!E51</f>
        <v>Support implementation of transition plan through establishing a dedicated M&amp;E function (FIN.57-64)</v>
      </c>
      <c r="C39" s="709">
        <f>('Detailed Budget'!N51)/2.5</f>
        <v>36200</v>
      </c>
      <c r="D39" s="709">
        <f>('Detailed Budget'!S51)/2.5</f>
        <v>36200</v>
      </c>
      <c r="E39" s="709">
        <f>('Detailed Budget'!W51)/2.5</f>
        <v>36200</v>
      </c>
      <c r="F39" s="709">
        <f>('Detailed Budget'!AA51)/2.5</f>
        <v>36000</v>
      </c>
      <c r="G39" s="709">
        <f>('Detailed Budget'!AE51)/2.5</f>
        <v>144600</v>
      </c>
    </row>
    <row r="40" spans="1:7" ht="26">
      <c r="A40" s="705" t="s">
        <v>1119</v>
      </c>
      <c r="B40" s="706" t="str">
        <f>'Detailed Budget'!E52</f>
        <v>Ensure full budgetary commitment and allocative efficiency for national HIV response  (FIN.57-64)</v>
      </c>
      <c r="C40" s="709">
        <f>('Detailed Budget'!N52)/2.5</f>
        <v>27400</v>
      </c>
      <c r="D40" s="709">
        <f>('Detailed Budget'!S52)/2.5</f>
        <v>12400</v>
      </c>
      <c r="E40" s="709">
        <f>('Detailed Budget'!W52)/2.5</f>
        <v>12400</v>
      </c>
      <c r="F40" s="709">
        <f>('Detailed Budget'!AA52)/2.5</f>
        <v>12400</v>
      </c>
      <c r="G40" s="709">
        <f>('Detailed Budget'!AE52)/2.5</f>
        <v>64600</v>
      </c>
    </row>
    <row r="41" spans="1:7" ht="13">
      <c r="A41" s="710">
        <f>'Detailed Budget'!D53</f>
        <v>3.2</v>
      </c>
      <c r="B41" s="711" t="str">
        <f>'Detailed Budget'!E53</f>
        <v>Improved policy environment and stakeholder coordination</v>
      </c>
      <c r="C41" s="931">
        <f>('Detailed Budget'!N53)/2.5</f>
        <v>13084</v>
      </c>
      <c r="D41" s="931">
        <f>('Detailed Budget'!S53)/2.5</f>
        <v>68538</v>
      </c>
      <c r="E41" s="931">
        <f>('Detailed Budget'!W53)/2.5</f>
        <v>68920</v>
      </c>
      <c r="F41" s="931">
        <f>('Detailed Budget'!AA53)/2.5</f>
        <v>68920</v>
      </c>
      <c r="G41" s="931">
        <f>('Detailed Budget'!AE53)/2.5</f>
        <v>219462</v>
      </c>
    </row>
    <row r="42" spans="1:7" ht="13">
      <c r="A42" s="705" t="str">
        <f>'Detailed Budget'!D54</f>
        <v>3.2.1</v>
      </c>
      <c r="B42" s="706" t="str">
        <f>'Detailed Budget'!E54</f>
        <v>Regular reviews and analyses of HIV related legislation</v>
      </c>
      <c r="C42" s="709">
        <f>('Detailed Budget'!N54)/2.5</f>
        <v>9084</v>
      </c>
      <c r="D42" s="709">
        <f>('Detailed Budget'!S54)/2.5</f>
        <v>9538</v>
      </c>
      <c r="E42" s="709">
        <f>('Detailed Budget'!W54)/2.5</f>
        <v>9920</v>
      </c>
      <c r="F42" s="709">
        <f>('Detailed Budget'!AA54)/2.5</f>
        <v>9920</v>
      </c>
      <c r="G42" s="709">
        <f>('Detailed Budget'!AE54)/2.5</f>
        <v>38462</v>
      </c>
    </row>
    <row r="43" spans="1:7" ht="26">
      <c r="A43" s="705" t="s">
        <v>165</v>
      </c>
      <c r="B43" s="706" t="str">
        <f>'Detailed Budget'!E55</f>
        <v>Development and implementation of stigma reduction activities by PLHIV organisations and KAP networks</v>
      </c>
      <c r="C43" s="709">
        <f>('Detailed Budget'!N55)/2.5</f>
        <v>0</v>
      </c>
      <c r="D43" s="709">
        <f>('Detailed Budget'!S55)/2.5</f>
        <v>55000</v>
      </c>
      <c r="E43" s="709">
        <f>('Detailed Budget'!W55)/2.5</f>
        <v>55000</v>
      </c>
      <c r="F43" s="709">
        <f>('Detailed Budget'!AA55)/2.5</f>
        <v>55000</v>
      </c>
      <c r="G43" s="709">
        <f>('Detailed Budget'!AE55)/2.5</f>
        <v>165000</v>
      </c>
    </row>
    <row r="44" spans="1:7" ht="13">
      <c r="A44" s="705" t="s">
        <v>167</v>
      </c>
      <c r="B44" s="706" t="str">
        <f>'Detailed Budget'!E56</f>
        <v>National AIDS Conference</v>
      </c>
      <c r="C44" s="709">
        <f>('Detailed Budget'!N56)/2.5</f>
        <v>4000</v>
      </c>
      <c r="D44" s="709">
        <f>('Detailed Budget'!S56)/2.5</f>
        <v>4000</v>
      </c>
      <c r="E44" s="709">
        <f>('Detailed Budget'!W56)/2.5</f>
        <v>4000</v>
      </c>
      <c r="F44" s="709">
        <f>('Detailed Budget'!AA56)/2.5</f>
        <v>4000</v>
      </c>
      <c r="G44" s="709">
        <f>('Detailed Budget'!AE56)/2.5</f>
        <v>16000</v>
      </c>
    </row>
    <row r="45" spans="1:7" ht="13">
      <c r="A45" s="710">
        <f>'Detailed Budget'!D57</f>
        <v>3.3</v>
      </c>
      <c r="B45" s="711" t="str">
        <f>'Detailed Budget'!E57</f>
        <v>Generate evidence for informed decision making</v>
      </c>
      <c r="C45" s="931">
        <f>('Detailed Budget'!N57)/2.5</f>
        <v>336149</v>
      </c>
      <c r="D45" s="931">
        <f>('Detailed Budget'!S57)/2.5</f>
        <v>137500</v>
      </c>
      <c r="E45" s="931">
        <f>('Detailed Budget'!W57)/2.5</f>
        <v>229108</v>
      </c>
      <c r="F45" s="931">
        <f>('Detailed Budget'!AA57)/2.5</f>
        <v>267108</v>
      </c>
      <c r="G45" s="931">
        <f>('Detailed Budget'!AE57)/2.5</f>
        <v>969865</v>
      </c>
    </row>
    <row r="46" spans="1:7" ht="52">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Budget'!N58)/2.5</f>
        <v>12000</v>
      </c>
      <c r="D46" s="709">
        <f>('Detailed Budget'!S58)/2.5</f>
        <v>0</v>
      </c>
      <c r="E46" s="709">
        <f>('Detailed Budget'!W58)/2.5</f>
        <v>0</v>
      </c>
      <c r="F46" s="709">
        <f>('Detailed Budget'!AA58)/2.5</f>
        <v>0</v>
      </c>
      <c r="G46" s="709">
        <f>('Detailed Budget'!AE58)/2.5</f>
        <v>12000</v>
      </c>
    </row>
    <row r="47" spans="1:7" ht="24" customHeight="1">
      <c r="A47" s="705" t="s">
        <v>190</v>
      </c>
      <c r="B47" s="706" t="str">
        <f>'Detailed Budget'!E59</f>
        <v xml:space="preserve">Improve HIV  program's  accountability to disseminate programmatic and financial data to key actors and wider public. </v>
      </c>
      <c r="C47" s="709">
        <f>('Detailed Budget'!N59)/2.5</f>
        <v>5000</v>
      </c>
      <c r="D47" s="709">
        <f>('Detailed Budget'!S59)/2.5</f>
        <v>5000</v>
      </c>
      <c r="E47" s="709">
        <f>('Detailed Budget'!W59)/2.5</f>
        <v>5000</v>
      </c>
      <c r="F47" s="709">
        <f>('Detailed Budget'!AA59)/2.5</f>
        <v>5000</v>
      </c>
      <c r="G47" s="709">
        <f>('Detailed Budget'!AE59)/2.5</f>
        <v>20000</v>
      </c>
    </row>
    <row r="48" spans="1:7" ht="15.75" customHeight="1">
      <c r="A48" s="705" t="s">
        <v>192</v>
      </c>
      <c r="B48" s="706" t="str">
        <f>'Detailed Budget'!E60</f>
        <v>Develop costed HIV/AIDS National Strategy for 2023-2027 and Action Plan</v>
      </c>
      <c r="C48" s="709">
        <f>('Detailed Budget'!N60)/2.5</f>
        <v>0</v>
      </c>
      <c r="D48" s="709">
        <f>('Detailed Budget'!S60)/2.5</f>
        <v>0</v>
      </c>
      <c r="E48" s="709">
        <f>('Detailed Budget'!W60)/2.5</f>
        <v>0</v>
      </c>
      <c r="F48" s="709">
        <f>('Detailed Budget'!AA60)/2.5</f>
        <v>16000</v>
      </c>
      <c r="G48" s="709">
        <f>('Detailed Budget'!AE60)/2.5</f>
        <v>16000</v>
      </c>
    </row>
    <row r="49" spans="1:7" ht="13">
      <c r="A49" s="705" t="s">
        <v>194</v>
      </c>
      <c r="B49" s="706" t="str">
        <f>'Detailed Budget'!E61</f>
        <v>Sustainable development of Health Information System in HIV national response</v>
      </c>
      <c r="C49" s="709">
        <f>('Detailed Budget'!N61)/2.5</f>
        <v>8400</v>
      </c>
      <c r="D49" s="709">
        <f>('Detailed Budget'!S61)/2.5</f>
        <v>8400</v>
      </c>
      <c r="E49" s="709">
        <f>('Detailed Budget'!W61)/2.5</f>
        <v>0</v>
      </c>
      <c r="F49" s="709">
        <f>('Detailed Budget'!AA61)/2.5</f>
        <v>0</v>
      </c>
      <c r="G49" s="709">
        <f>('Detailed Budget'!AE61)/2.5</f>
        <v>16800</v>
      </c>
    </row>
    <row r="50" spans="1:7" ht="24" customHeight="1">
      <c r="A50" s="705" t="s">
        <v>196</v>
      </c>
      <c r="B50" s="706" t="str">
        <f>'Detailed Budget'!E62</f>
        <v>Develop policy for production and continuous professional development of human resources for HIV/AIDS programs, including CSO personnel</v>
      </c>
      <c r="C50" s="709">
        <f>('Detailed Budget'!N62)/2.5</f>
        <v>4200</v>
      </c>
      <c r="D50" s="709">
        <f>('Detailed Budget'!S62)/2.5</f>
        <v>0</v>
      </c>
      <c r="E50" s="709">
        <f>('Detailed Budget'!W62)/2.5</f>
        <v>0</v>
      </c>
      <c r="F50" s="709">
        <f>('Detailed Budget'!AA62)/2.5</f>
        <v>0</v>
      </c>
      <c r="G50" s="709">
        <f>('Detailed Budget'!AE62)/2.5</f>
        <v>4200</v>
      </c>
    </row>
    <row r="51" spans="1:7" ht="13">
      <c r="A51" s="705" t="s">
        <v>753</v>
      </c>
      <c r="B51" s="706" t="str">
        <f>'Detailed Budget'!E63</f>
        <v>Integrate HIV training modules in the undergraduate and postgraduate education system</v>
      </c>
      <c r="C51" s="709">
        <f>('Detailed Budget'!N63)/2.5</f>
        <v>2100</v>
      </c>
      <c r="D51" s="709">
        <f>('Detailed Budget'!S63)/2.5</f>
        <v>2100</v>
      </c>
      <c r="E51" s="709">
        <f>('Detailed Budget'!W63)/2.5</f>
        <v>2100</v>
      </c>
      <c r="F51" s="709">
        <f>('Detailed Budget'!AA63)/2.5</f>
        <v>2100</v>
      </c>
      <c r="G51" s="709">
        <f>('Detailed Budget'!AE63)/2.5</f>
        <v>8400</v>
      </c>
    </row>
    <row r="52" spans="1:7" ht="13">
      <c r="A52" s="705" t="s">
        <v>754</v>
      </c>
      <c r="B52" s="706" t="str">
        <f>'Detailed Budget'!E64</f>
        <v>Training of trainers, including that for academia staff on HIV related topics</v>
      </c>
      <c r="C52" s="709">
        <f>('Detailed Budget'!N64)/2.5</f>
        <v>18500</v>
      </c>
      <c r="D52" s="709">
        <f>('Detailed Budget'!S64)/2.5</f>
        <v>22000</v>
      </c>
      <c r="E52" s="709">
        <f>('Detailed Budget'!W64)/2.5</f>
        <v>8008</v>
      </c>
      <c r="F52" s="709">
        <f>('Detailed Budget'!AA64)/2.5</f>
        <v>8008</v>
      </c>
      <c r="G52" s="709">
        <f>('Detailed Budget'!AE64)/2.5</f>
        <v>56516</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Budget'!N65)/2.5</f>
        <v>265949</v>
      </c>
      <c r="D53" s="709">
        <f>('Detailed Budget'!S65)/2.5</f>
        <v>0</v>
      </c>
      <c r="E53" s="709">
        <f>('Detailed Budget'!W65)/2.5</f>
        <v>180000</v>
      </c>
      <c r="F53" s="709">
        <f>('Detailed Budget'!AA65)/2.5</f>
        <v>140000</v>
      </c>
      <c r="G53" s="709">
        <f>('Detailed Budget'!AE65)/2.5</f>
        <v>585949</v>
      </c>
    </row>
    <row r="54" spans="1:7" ht="13">
      <c r="A54" s="705" t="s">
        <v>1121</v>
      </c>
      <c r="B54" s="706" t="str">
        <f>'Detailed Budget'!E66</f>
        <v>Pre-treatment HIV drug resistance survey (2019, 2021)</v>
      </c>
      <c r="C54" s="709">
        <f>('Detailed Budget'!N66)/2.5</f>
        <v>0</v>
      </c>
      <c r="D54" s="709">
        <f>('Detailed Budget'!S66)/2.5</f>
        <v>64000</v>
      </c>
      <c r="E54" s="709">
        <f>('Detailed Budget'!W66)/2.5</f>
        <v>0</v>
      </c>
      <c r="F54" s="709">
        <f>('Detailed Budget'!AA66)/2.5</f>
        <v>64000</v>
      </c>
      <c r="G54" s="709">
        <f>('Detailed Budget'!AE66)/2.5</f>
        <v>128000</v>
      </c>
    </row>
    <row r="55" spans="1:7" ht="13">
      <c r="A55" s="705" t="s">
        <v>1122</v>
      </c>
      <c r="B55" s="706" t="str">
        <f>'Detailed Budget'!E67</f>
        <v>Monitoring recent HIV infections (2019, 2020,2021,2022)</v>
      </c>
      <c r="C55" s="709">
        <f>('Detailed Budget'!N67)/2.5</f>
        <v>20000</v>
      </c>
      <c r="D55" s="709">
        <f>('Detailed Budget'!S67)/2.5</f>
        <v>20000</v>
      </c>
      <c r="E55" s="709">
        <f>('Detailed Budget'!W67)/2.5</f>
        <v>20000</v>
      </c>
      <c r="F55" s="709">
        <f>('Detailed Budget'!AA67)/2.5</f>
        <v>20000</v>
      </c>
      <c r="G55" s="709">
        <f>('Detailed Budget'!AE67)/2.5</f>
        <v>80000</v>
      </c>
    </row>
    <row r="56" spans="1:7" ht="13">
      <c r="A56" s="705" t="s">
        <v>1123</v>
      </c>
      <c r="B56" s="706" t="str">
        <f>'Detailed Budget'!E68</f>
        <v>Assessing engagement in HIV care (2019, 2021)</v>
      </c>
      <c r="C56" s="709">
        <f>('Detailed Budget'!N68)/2.5</f>
        <v>0</v>
      </c>
      <c r="D56" s="709">
        <f>('Detailed Budget'!S68)/2.5</f>
        <v>10000</v>
      </c>
      <c r="E56" s="709">
        <f>('Detailed Budget'!W68)/2.5</f>
        <v>0</v>
      </c>
      <c r="F56" s="709">
        <f>('Detailed Budget'!AA68)/2.5</f>
        <v>10000</v>
      </c>
      <c r="G56" s="709">
        <f>('Detailed Budget'!AE68)/2.5</f>
        <v>20000</v>
      </c>
    </row>
    <row r="57" spans="1:7" ht="13">
      <c r="A57" s="705" t="s">
        <v>1124</v>
      </c>
      <c r="B57" s="706" t="str">
        <f>'Detailed Budget'!E69</f>
        <v>Survey on health service accessibility (2020, 2022)</v>
      </c>
      <c r="C57" s="709">
        <f>('Detailed Budget'!N69)/2.5</f>
        <v>0</v>
      </c>
      <c r="D57" s="709">
        <f>('Detailed Budget'!S69)/2.5</f>
        <v>0</v>
      </c>
      <c r="E57" s="709">
        <f>('Detailed Budget'!W69)/2.5</f>
        <v>10000</v>
      </c>
      <c r="F57" s="709">
        <f>('Detailed Budget'!AA69)/2.5</f>
        <v>0</v>
      </c>
      <c r="G57" s="709">
        <f>('Detailed Budget'!AE69)/2.5</f>
        <v>10000</v>
      </c>
    </row>
    <row r="58" spans="1:7" ht="15.75" customHeight="1">
      <c r="A58" s="705" t="s">
        <v>1125</v>
      </c>
      <c r="B58" s="706" t="str">
        <f>'Detailed Budget'!E70</f>
        <v>Updating public heath and clinical guidelines and national standards</v>
      </c>
      <c r="C58" s="709">
        <f>('Detailed Budget'!N70)/2.5</f>
        <v>0</v>
      </c>
      <c r="D58" s="709">
        <f>('Detailed Budget'!S70)/2.5</f>
        <v>6000</v>
      </c>
      <c r="E58" s="709">
        <f>('Detailed Budget'!W70)/2.5</f>
        <v>4000</v>
      </c>
      <c r="F58" s="709">
        <f>('Detailed Budget'!AA70)/2.5</f>
        <v>2000</v>
      </c>
      <c r="G58" s="709">
        <f>('Detailed Budget'!AE70)/2.5</f>
        <v>12000</v>
      </c>
    </row>
    <row r="59" spans="1:7" ht="13">
      <c r="A59" s="713">
        <f>'Detailed Budget'!D71</f>
        <v>4</v>
      </c>
      <c r="B59" s="714" t="str">
        <f>'Detailed Budget'!E71</f>
        <v>Management of contribution from international funding mechanism</v>
      </c>
      <c r="C59" s="930">
        <f>('Detailed Budget'!N71)/2.5</f>
        <v>320000</v>
      </c>
      <c r="D59" s="930">
        <f>('Detailed Budget'!S71)/2.5</f>
        <v>320000</v>
      </c>
      <c r="E59" s="930">
        <f>('Detailed Budget'!W71)/2.5</f>
        <v>320000</v>
      </c>
      <c r="F59" s="930">
        <f>('Detailed Budget'!AA71)/2.5</f>
        <v>160000</v>
      </c>
      <c r="G59" s="930">
        <f>('Detailed Budget'!AE71)/2.5</f>
        <v>1120000</v>
      </c>
    </row>
    <row r="60" spans="1:7" ht="13">
      <c r="A60" s="716"/>
      <c r="B60" s="717" t="str">
        <f>'Detailed Budget'!E72</f>
        <v>TOTAL</v>
      </c>
      <c r="C60" s="818">
        <f>('Detailed Budget'!N72)/2.5</f>
        <v>14338715.766497171</v>
      </c>
      <c r="D60" s="818">
        <f>('Detailed Budget'!S72)/2.5</f>
        <v>17383730.634556569</v>
      </c>
      <c r="E60" s="818">
        <f>('Detailed Budget'!W72)/2.5</f>
        <v>18935017.427812457</v>
      </c>
      <c r="F60" s="818">
        <f>('Detailed Budget'!AA72)/2.5</f>
        <v>19302201.466363341</v>
      </c>
      <c r="G60" s="818">
        <f>('Detailed Budget'!AE72)/2.5</f>
        <v>69959665.295229524</v>
      </c>
    </row>
    <row r="61" spans="1:7" s="676" customFormat="1" ht="15"/>
    <row r="62" spans="1:7" s="676" customFormat="1" ht="15"/>
    <row r="63" spans="1:7" s="676" customFormat="1" ht="15"/>
    <row r="64" spans="1:7" s="676" customFormat="1" ht="15"/>
    <row r="65" s="676" customFormat="1" ht="15"/>
    <row r="66" s="676" customFormat="1" ht="15"/>
    <row r="67" s="676" customFormat="1" ht="15"/>
    <row r="68" s="676" customFormat="1" ht="15"/>
    <row r="69" s="676" customFormat="1" ht="15"/>
    <row r="70" s="676" customFormat="1" ht="15"/>
    <row r="71" s="676" customFormat="1" ht="15"/>
    <row r="72" s="676" customFormat="1" ht="15"/>
    <row r="73" s="676" customFormat="1" ht="15"/>
    <row r="74" s="676" customFormat="1" ht="15"/>
    <row r="75" s="676" customFormat="1" ht="15"/>
    <row r="76" s="676" customFormat="1" ht="15"/>
    <row r="77" s="676" customFormat="1" ht="15"/>
    <row r="78" s="676" customFormat="1" ht="15"/>
    <row r="79" s="676" customFormat="1" ht="15"/>
    <row r="80" s="676" customFormat="1" ht="15"/>
    <row r="81" s="676" customFormat="1" ht="15"/>
    <row r="82" s="676" customFormat="1" ht="15"/>
    <row r="83" s="676" customFormat="1" ht="15"/>
    <row r="84" s="676" customFormat="1" ht="15"/>
    <row r="85" s="676" customFormat="1" ht="15"/>
    <row r="86" s="676" customFormat="1" ht="15"/>
    <row r="87" s="676" customFormat="1" ht="15"/>
    <row r="88" s="676" customFormat="1" ht="15"/>
    <row r="89" s="676" customFormat="1" ht="15"/>
    <row r="90" s="676" customFormat="1" ht="15"/>
    <row r="91" s="676" customFormat="1" ht="15"/>
    <row r="92" s="676" customFormat="1" ht="15"/>
    <row r="93" s="676" customFormat="1" ht="15"/>
    <row r="94" s="676" customFormat="1" ht="15"/>
    <row r="95" s="676" customFormat="1" ht="15"/>
    <row r="96" s="676" customFormat="1" ht="15"/>
    <row r="97" s="676" customFormat="1" ht="15"/>
    <row r="98" s="676" customFormat="1" ht="15"/>
    <row r="99" s="676" customFormat="1" ht="15"/>
    <row r="100" s="676" customFormat="1" ht="15"/>
    <row r="101" s="676" customFormat="1" ht="15"/>
    <row r="102" s="676" customFormat="1" ht="15"/>
    <row r="103" s="676" customFormat="1" ht="15"/>
    <row r="104" s="676" customFormat="1" ht="15"/>
    <row r="105" s="676" customFormat="1" ht="15"/>
    <row r="106" s="676" customFormat="1" ht="15"/>
    <row r="107" s="676" customFormat="1" ht="15"/>
    <row r="108" s="676" customFormat="1" ht="15"/>
    <row r="109" s="676" customFormat="1" ht="15"/>
    <row r="110" s="676" customFormat="1" ht="15"/>
    <row r="111" s="676" customFormat="1" ht="15"/>
    <row r="112" s="676" customFormat="1" ht="15"/>
    <row r="113" s="676" customFormat="1" ht="15"/>
    <row r="114" s="676" customFormat="1" ht="15"/>
    <row r="115" s="676" customFormat="1" ht="15"/>
    <row r="116" s="676" customFormat="1" ht="15"/>
    <row r="117" s="676" customFormat="1" ht="15"/>
    <row r="118" s="676" customFormat="1" ht="15"/>
    <row r="119" s="676" customFormat="1" ht="15"/>
    <row r="120" s="676" customFormat="1" ht="15"/>
    <row r="121" s="676" customFormat="1" ht="15"/>
    <row r="122" s="676" customFormat="1" ht="15"/>
    <row r="123" s="676" customFormat="1" ht="15"/>
    <row r="124" s="676" customFormat="1" ht="15"/>
    <row r="125" s="676" customFormat="1" ht="15"/>
    <row r="126" s="676" customFormat="1" ht="15"/>
    <row r="127" s="676" customFormat="1" ht="15"/>
    <row r="128" s="676" customFormat="1" ht="15"/>
    <row r="129" s="676" customFormat="1" ht="15"/>
    <row r="130" s="676" customFormat="1" ht="15"/>
    <row r="131" s="676" customFormat="1" ht="15"/>
    <row r="132" s="676" customFormat="1" ht="15"/>
    <row r="133" s="676" customFormat="1" ht="15"/>
    <row r="134" s="676" customFormat="1" ht="15"/>
    <row r="135" s="676" customFormat="1" ht="15"/>
    <row r="136" s="676" customFormat="1" ht="15"/>
    <row r="137" s="676" customFormat="1" ht="15"/>
    <row r="138" s="676" customFormat="1" ht="15"/>
    <row r="139" s="676" customFormat="1" ht="15"/>
    <row r="140" s="676" customFormat="1" ht="15"/>
    <row r="141" s="676" customFormat="1" ht="15"/>
    <row r="142" s="676" customFormat="1" ht="15"/>
    <row r="143" s="676" customFormat="1" ht="15"/>
    <row r="144" s="676" customFormat="1" ht="15"/>
    <row r="145" s="676" customFormat="1" ht="15"/>
    <row r="146" s="676" customFormat="1" ht="15"/>
    <row r="147" s="676" customFormat="1" ht="15"/>
    <row r="148" s="676" customFormat="1" ht="15"/>
    <row r="149" s="676" customFormat="1" ht="15"/>
    <row r="150" s="676" customFormat="1" ht="15"/>
    <row r="151" s="676" customFormat="1" ht="15"/>
    <row r="152" s="676" customFormat="1" ht="15"/>
    <row r="153" s="676" customFormat="1" ht="15"/>
    <row r="154" s="676" customFormat="1" ht="15"/>
    <row r="155" s="676" customFormat="1" ht="15"/>
    <row r="156" s="676" customFormat="1" ht="15"/>
    <row r="157" s="676" customFormat="1" ht="15"/>
    <row r="158" s="676" customFormat="1" ht="15"/>
    <row r="159" s="676" customFormat="1" ht="15"/>
    <row r="160" s="676" customFormat="1" ht="15"/>
    <row r="161" s="676" customFormat="1" ht="15"/>
    <row r="162" s="676" customFormat="1" ht="15"/>
    <row r="163" s="676" customFormat="1" ht="15"/>
    <row r="164" s="676" customFormat="1" ht="15"/>
    <row r="165" s="676" customFormat="1" ht="15"/>
    <row r="166" s="676" customFormat="1" ht="15"/>
    <row r="167" s="676" customFormat="1" ht="15"/>
    <row r="168" s="676" customFormat="1" ht="15"/>
    <row r="169" s="676" customFormat="1" ht="15"/>
    <row r="170" s="676" customFormat="1" ht="15"/>
    <row r="171" s="676" customFormat="1" ht="15"/>
    <row r="172" s="676" customFormat="1" ht="15"/>
    <row r="173" s="676" customFormat="1" ht="15"/>
    <row r="174" s="676" customFormat="1" ht="15"/>
    <row r="175" s="676" customFormat="1" ht="15"/>
    <row r="176" s="676" customFormat="1" ht="15"/>
    <row r="177" s="676" customFormat="1" ht="15"/>
    <row r="178" s="676" customFormat="1" ht="15"/>
    <row r="179" s="676" customFormat="1" ht="15"/>
    <row r="180" s="676" customFormat="1" ht="15"/>
    <row r="181" s="676" customFormat="1" ht="15"/>
    <row r="182" s="676" customFormat="1" ht="15"/>
    <row r="183" s="676" customFormat="1" ht="15"/>
    <row r="184" s="676" customFormat="1" ht="15"/>
    <row r="185" s="676" customFormat="1" ht="15"/>
    <row r="186" s="676" customFormat="1" ht="15"/>
    <row r="187" s="676" customFormat="1" ht="15"/>
    <row r="188" s="676" customFormat="1" ht="15"/>
    <row r="189" s="676" customFormat="1" ht="15"/>
    <row r="190" s="676" customFormat="1" ht="15"/>
    <row r="191" s="676" customFormat="1" ht="15"/>
    <row r="192" s="676" customFormat="1" ht="15"/>
    <row r="193" s="676" customFormat="1" ht="15"/>
    <row r="194" s="676" customFormat="1" ht="15"/>
    <row r="195" s="676" customFormat="1" ht="15"/>
    <row r="196" s="676" customFormat="1" ht="15"/>
    <row r="197" s="676" customFormat="1" ht="15"/>
    <row r="198" s="676" customFormat="1" ht="15"/>
    <row r="199" s="676" customFormat="1" ht="15"/>
    <row r="200" s="676" customFormat="1" ht="15"/>
    <row r="201" s="676" customFormat="1" ht="15"/>
    <row r="202" s="676" customFormat="1" ht="15"/>
    <row r="203" s="676" customFormat="1" ht="15"/>
    <row r="204" s="676" customFormat="1" ht="15"/>
    <row r="205" s="676" customFormat="1" ht="15"/>
    <row r="206" s="676" customFormat="1" ht="15"/>
    <row r="207" s="676" customFormat="1" ht="15"/>
    <row r="208" s="676" customFormat="1" ht="15"/>
    <row r="209" s="676" customFormat="1" ht="15"/>
    <row r="210" s="676" customFormat="1" ht="15"/>
    <row r="211" s="676" customFormat="1" ht="15"/>
    <row r="212" s="676" customFormat="1" ht="15"/>
    <row r="213" s="676" customFormat="1" ht="15"/>
    <row r="214" s="676" customFormat="1" ht="15"/>
    <row r="215" s="676" customFormat="1" ht="15"/>
    <row r="216" s="676" customFormat="1" ht="15"/>
    <row r="217" s="676" customFormat="1" ht="15"/>
    <row r="218" s="676" customFormat="1" ht="15"/>
    <row r="219" s="676" customFormat="1" ht="15"/>
    <row r="220" s="676" customFormat="1" ht="15"/>
    <row r="221" s="676" customFormat="1" ht="15"/>
    <row r="222" s="676" customFormat="1" ht="15"/>
    <row r="223" s="676" customFormat="1" ht="15"/>
    <row r="224" s="676" customFormat="1" ht="15"/>
    <row r="225" s="676" customFormat="1" ht="15"/>
    <row r="226" s="676" customFormat="1" ht="15"/>
    <row r="227" s="676" customFormat="1" ht="15"/>
    <row r="228" s="676" customFormat="1" ht="15"/>
    <row r="229" s="676" customFormat="1" ht="15"/>
    <row r="230" s="676" customFormat="1" ht="15"/>
    <row r="231" s="676" customFormat="1" ht="15"/>
    <row r="232" s="676" customFormat="1" ht="15"/>
    <row r="233" s="676" customFormat="1" ht="15"/>
    <row r="234" s="676" customFormat="1" ht="15"/>
    <row r="235" s="676" customFormat="1" ht="15"/>
    <row r="236" s="676" customFormat="1" ht="15"/>
    <row r="237" s="676" customFormat="1" ht="15"/>
    <row r="238" s="676" customFormat="1" ht="15"/>
    <row r="239" s="676" customFormat="1" ht="15"/>
    <row r="240" s="676" customFormat="1" ht="15"/>
    <row r="241" s="676" customFormat="1" ht="15"/>
    <row r="242" s="676" customFormat="1" ht="15"/>
    <row r="243" s="676" customFormat="1" ht="15"/>
    <row r="244" s="676" customFormat="1" ht="15"/>
    <row r="245" s="676" customFormat="1" ht="15"/>
    <row r="246" s="676" customFormat="1" ht="15"/>
    <row r="247" s="676" customFormat="1" ht="15"/>
    <row r="248" s="676" customFormat="1" ht="15"/>
    <row r="249" s="676" customFormat="1" ht="15"/>
    <row r="250" s="676" customFormat="1" ht="15"/>
    <row r="251" s="676" customFormat="1" ht="15"/>
    <row r="252" s="676" customFormat="1" ht="15"/>
    <row r="253" s="676" customFormat="1" ht="15"/>
    <row r="254" s="676" customFormat="1" ht="15"/>
    <row r="255" s="676" customFormat="1" ht="15"/>
    <row r="256" s="676" customFormat="1" ht="15"/>
    <row r="257" s="676" customFormat="1" ht="15"/>
    <row r="258" s="676" customFormat="1" ht="15"/>
    <row r="259" s="676" customFormat="1" ht="15"/>
    <row r="260" s="676" customFormat="1" ht="15"/>
    <row r="261" s="676" customFormat="1" ht="15"/>
    <row r="262" s="676" customFormat="1" ht="15"/>
    <row r="263" s="676" customFormat="1" ht="15"/>
    <row r="264" s="676" customFormat="1" ht="15"/>
    <row r="265" s="676" customFormat="1" ht="15"/>
    <row r="266" s="676" customFormat="1" ht="15"/>
    <row r="267" s="676" customFormat="1" ht="15"/>
    <row r="268" s="676" customFormat="1" ht="15"/>
    <row r="269" s="676" customFormat="1" ht="15"/>
    <row r="270" s="676" customFormat="1" ht="15"/>
    <row r="271" s="676" customFormat="1" ht="15"/>
    <row r="272" s="676" customFormat="1" ht="15"/>
    <row r="273" s="676" customFormat="1" ht="15"/>
    <row r="274" s="676" customFormat="1" ht="15"/>
    <row r="275" s="676" customFormat="1" ht="15"/>
    <row r="276" s="676" customFormat="1" ht="15"/>
    <row r="277" s="676" customFormat="1" ht="15"/>
    <row r="278" s="676" customFormat="1" ht="15"/>
    <row r="279" s="676" customFormat="1" ht="15"/>
    <row r="280" s="676" customFormat="1" ht="15"/>
    <row r="281" s="676" customFormat="1" ht="15"/>
    <row r="282" s="676" customFormat="1" ht="15"/>
    <row r="283" s="676" customFormat="1" ht="15"/>
    <row r="284" s="676" customFormat="1" ht="15"/>
    <row r="285" s="676" customFormat="1" ht="15"/>
    <row r="286" s="676" customFormat="1" ht="15"/>
    <row r="287" s="676" customFormat="1" ht="15"/>
    <row r="288" s="676" customFormat="1" ht="15"/>
    <row r="289" s="676" customFormat="1" ht="15"/>
    <row r="290" s="676" customFormat="1" ht="15"/>
    <row r="291" s="676" customFormat="1" ht="15"/>
    <row r="292" s="676" customFormat="1" ht="15"/>
    <row r="293" s="676" customFormat="1" ht="15"/>
    <row r="294" s="676" customFormat="1" ht="15"/>
    <row r="295" s="676" customFormat="1" ht="15"/>
    <row r="296" s="676" customFormat="1" ht="15"/>
    <row r="297" s="676" customFormat="1" ht="15"/>
    <row r="298" s="676" customFormat="1" ht="15"/>
    <row r="299" s="676" customFormat="1" ht="15"/>
    <row r="300" s="676" customFormat="1" ht="15"/>
    <row r="301" s="676" customFormat="1" ht="15"/>
    <row r="302" s="676" customFormat="1" ht="15"/>
    <row r="303" s="676" customFormat="1" ht="15"/>
    <row r="304" s="676" customFormat="1" ht="15"/>
    <row r="305" s="676" customFormat="1" ht="15"/>
    <row r="306" s="676" customFormat="1" ht="15"/>
    <row r="307" s="676" customFormat="1" ht="15"/>
    <row r="308" s="676" customFormat="1" ht="15"/>
    <row r="309" s="676" customFormat="1" ht="15"/>
    <row r="310" s="676" customFormat="1" ht="15"/>
    <row r="311" s="676" customFormat="1" ht="15"/>
    <row r="312" s="676" customFormat="1" ht="15"/>
    <row r="313" s="676" customFormat="1" ht="15"/>
    <row r="314" s="676" customFormat="1" ht="15"/>
    <row r="315" s="676" customFormat="1" ht="15"/>
    <row r="316" s="676" customFormat="1" ht="15"/>
    <row r="317" s="676" customFormat="1" ht="15"/>
    <row r="318" s="676" customFormat="1" ht="15"/>
    <row r="319" s="676" customFormat="1" ht="15"/>
    <row r="320" s="676" customFormat="1" ht="15"/>
    <row r="321" s="676" customFormat="1" ht="15"/>
    <row r="322" s="676" customFormat="1" ht="15"/>
    <row r="323" s="676" customFormat="1" ht="15"/>
    <row r="324" s="676" customFormat="1" ht="15"/>
    <row r="325" s="676" customFormat="1" ht="15"/>
    <row r="326" s="676" customFormat="1" ht="15"/>
    <row r="327" s="676" customFormat="1" ht="15"/>
    <row r="328" s="676" customFormat="1" ht="15"/>
    <row r="329" s="676" customFormat="1" ht="15"/>
    <row r="330" s="676" customFormat="1" ht="15"/>
    <row r="331" s="676" customFormat="1" ht="15"/>
    <row r="332" s="676" customFormat="1" ht="15"/>
    <row r="333" s="676" customFormat="1" ht="15"/>
    <row r="334" s="676" customFormat="1" ht="15"/>
    <row r="335" s="676" customFormat="1" ht="15"/>
    <row r="336" s="676" customFormat="1" ht="15"/>
    <row r="337" s="676" customFormat="1" ht="15"/>
    <row r="338" s="676" customFormat="1" ht="15"/>
    <row r="339" s="676" customFormat="1" ht="15"/>
    <row r="340" s="676" customFormat="1" ht="15"/>
    <row r="341" s="676" customFormat="1" ht="15"/>
    <row r="342" s="676" customFormat="1" ht="15"/>
    <row r="343" s="676" customFormat="1" ht="15"/>
    <row r="344" s="676" customFormat="1" ht="15"/>
    <row r="345" s="676" customFormat="1" ht="15"/>
    <row r="346" s="676" customFormat="1" ht="15"/>
    <row r="347" s="676" customFormat="1" ht="15"/>
    <row r="348" s="676" customFormat="1" ht="15"/>
    <row r="349" s="676" customFormat="1" ht="15"/>
    <row r="350" s="676" customFormat="1" ht="15"/>
    <row r="351" s="676" customFormat="1" ht="15"/>
    <row r="352" s="676" customFormat="1" ht="15"/>
    <row r="353" s="676" customFormat="1" ht="15"/>
    <row r="354" s="676" customFormat="1" ht="15"/>
    <row r="355" s="676" customFormat="1" ht="15"/>
    <row r="356" s="676" customFormat="1" ht="15"/>
    <row r="357" s="676" customFormat="1" ht="15"/>
    <row r="358" s="676" customFormat="1" ht="15"/>
    <row r="359" s="676" customFormat="1" ht="15"/>
    <row r="360" s="676" customFormat="1" ht="15"/>
    <row r="361" s="676" customFormat="1" ht="15"/>
    <row r="362" s="676" customFormat="1" ht="15"/>
    <row r="363" s="676" customFormat="1" ht="15"/>
    <row r="364" s="676" customFormat="1" ht="15"/>
    <row r="365" s="676" customFormat="1" ht="15"/>
    <row r="366" s="676" customFormat="1" ht="15"/>
    <row r="367" s="676" customFormat="1" ht="15"/>
    <row r="368" s="676" customFormat="1" ht="15"/>
    <row r="369" s="676" customFormat="1" ht="15"/>
    <row r="370" s="676" customFormat="1" ht="15"/>
    <row r="371" s="676" customFormat="1" ht="15"/>
    <row r="372" s="676" customFormat="1" ht="15"/>
    <row r="373" s="676" customFormat="1" ht="15"/>
    <row r="374" s="676" customFormat="1" ht="15"/>
    <row r="375" s="676" customFormat="1" ht="15"/>
    <row r="376" s="676" customFormat="1" ht="15"/>
    <row r="377" s="676" customFormat="1" ht="15"/>
    <row r="378" s="676" customFormat="1" ht="15"/>
    <row r="379" s="676" customFormat="1" ht="15"/>
    <row r="380" s="676" customFormat="1" ht="15"/>
    <row r="381" s="676" customFormat="1" ht="15"/>
    <row r="382" s="676" customFormat="1" ht="15"/>
    <row r="383" s="676" customFormat="1" ht="15"/>
    <row r="384" s="676" customFormat="1" ht="15"/>
    <row r="385" s="676" customFormat="1" ht="15"/>
    <row r="386" s="676" customFormat="1" ht="15"/>
    <row r="387" s="676" customFormat="1" ht="15"/>
    <row r="388" s="676" customFormat="1" ht="15"/>
    <row r="389" s="676" customFormat="1" ht="15"/>
    <row r="390" s="676" customFormat="1" ht="15"/>
    <row r="391" s="676" customFormat="1" ht="15"/>
    <row r="392" s="676" customFormat="1" ht="15"/>
    <row r="393" s="676" customFormat="1" ht="15"/>
    <row r="394" s="676" customFormat="1" ht="15"/>
    <row r="395" s="676" customFormat="1" ht="15"/>
    <row r="396" s="676" customFormat="1" ht="15"/>
    <row r="397" s="676" customFormat="1" ht="15"/>
    <row r="398" s="676" customFormat="1" ht="15"/>
    <row r="399" s="676" customFormat="1" ht="15"/>
    <row r="400" s="676" customFormat="1" ht="15"/>
    <row r="401" s="676" customFormat="1" ht="15"/>
    <row r="402" s="676" customFormat="1" ht="15"/>
    <row r="403" s="676" customFormat="1" ht="15"/>
    <row r="404" s="676" customFormat="1" ht="15"/>
    <row r="405" s="676" customFormat="1" ht="15"/>
    <row r="406" s="676" customFormat="1" ht="15"/>
    <row r="407" s="676" customFormat="1" ht="15"/>
    <row r="408" s="676" customFormat="1" ht="15"/>
    <row r="409" s="676" customFormat="1" ht="15"/>
    <row r="410" s="676" customFormat="1" ht="15"/>
    <row r="411" s="676" customFormat="1" ht="15"/>
    <row r="412" s="676" customFormat="1" ht="15"/>
    <row r="413" s="676" customFormat="1" ht="15"/>
    <row r="414" s="676" customFormat="1" ht="15"/>
    <row r="415" s="676" customFormat="1" ht="15"/>
    <row r="416" s="676" customFormat="1" ht="15"/>
    <row r="417" s="676" customFormat="1" ht="15"/>
    <row r="418" s="676" customFormat="1" ht="15"/>
    <row r="419" s="676" customFormat="1" ht="15"/>
    <row r="420" s="676" customFormat="1" ht="15"/>
    <row r="421" s="676" customFormat="1" ht="15"/>
    <row r="422" s="676" customFormat="1" ht="15"/>
    <row r="423" s="676" customFormat="1" ht="15"/>
    <row r="424" s="676" customFormat="1" ht="15"/>
    <row r="425" s="676" customFormat="1" ht="15"/>
    <row r="426" s="676" customFormat="1" ht="15"/>
    <row r="427" s="676" customFormat="1" ht="15"/>
    <row r="428" s="676" customFormat="1" ht="15"/>
    <row r="429" s="676" customFormat="1" ht="15"/>
    <row r="430" s="676" customFormat="1" ht="15"/>
    <row r="431" s="676" customFormat="1" ht="15"/>
    <row r="432" s="676" customFormat="1" ht="15"/>
    <row r="433" s="676" customFormat="1" ht="15"/>
    <row r="434" s="676" customFormat="1" ht="15"/>
    <row r="435" s="676" customFormat="1" ht="15"/>
    <row r="436" s="676" customFormat="1" ht="15"/>
    <row r="437" s="676" customFormat="1" ht="15"/>
    <row r="438" s="676" customFormat="1" ht="15"/>
    <row r="439" s="676" customFormat="1" ht="15"/>
    <row r="440" s="676" customFormat="1" ht="15"/>
    <row r="441" s="676" customFormat="1" ht="15"/>
    <row r="442" s="676" customFormat="1" ht="15"/>
    <row r="443" s="676" customFormat="1" ht="15"/>
    <row r="444" s="676" customFormat="1" ht="15"/>
    <row r="445" s="676" customFormat="1" ht="15"/>
    <row r="446" s="676" customFormat="1" ht="15"/>
    <row r="447" s="676" customFormat="1" ht="15"/>
    <row r="448" s="676" customFormat="1" ht="15"/>
    <row r="449" s="676" customFormat="1" ht="15"/>
    <row r="450" s="676" customFormat="1" ht="15"/>
    <row r="451" s="676" customFormat="1" ht="15"/>
    <row r="452" s="676" customFormat="1" ht="15"/>
    <row r="453" s="676" customFormat="1" ht="15"/>
    <row r="454" s="676" customFormat="1" ht="15"/>
    <row r="455" s="676" customFormat="1" ht="15"/>
    <row r="456" s="676" customFormat="1" ht="15"/>
    <row r="457" s="676" customFormat="1" ht="15"/>
    <row r="458" s="676" customFormat="1" ht="15"/>
    <row r="459" s="676" customFormat="1" ht="15"/>
    <row r="460" s="676" customFormat="1" ht="15"/>
    <row r="461" s="676" customFormat="1" ht="15"/>
    <row r="462" s="676" customFormat="1" ht="15"/>
    <row r="463" s="676" customFormat="1" ht="15"/>
    <row r="464" s="676" customFormat="1" ht="15"/>
    <row r="465" s="676" customFormat="1" ht="15"/>
    <row r="466" s="676" customFormat="1" ht="15"/>
    <row r="467" s="676" customFormat="1" ht="15"/>
    <row r="468" s="676" customFormat="1" ht="15"/>
    <row r="469" s="676" customFormat="1" ht="15"/>
    <row r="470" s="676" customFormat="1" ht="15"/>
    <row r="471" s="676" customFormat="1" ht="15"/>
    <row r="472" s="676" customFormat="1" ht="15"/>
    <row r="473" s="676" customFormat="1" ht="15"/>
    <row r="474" s="676" customFormat="1" ht="15"/>
    <row r="475" s="676" customFormat="1" ht="15"/>
    <row r="476" s="676" customFormat="1" ht="15"/>
    <row r="477" s="676" customFormat="1" ht="15"/>
    <row r="478" s="676" customFormat="1" ht="15"/>
    <row r="479" s="676" customFormat="1" ht="15"/>
    <row r="480" s="676" customFormat="1" ht="15"/>
    <row r="481" s="676" customFormat="1" ht="15"/>
    <row r="482" s="676" customFormat="1" ht="15"/>
    <row r="483" s="676" customFormat="1" ht="15"/>
    <row r="484" s="676" customFormat="1" ht="15"/>
    <row r="485" s="676" customFormat="1" ht="15"/>
    <row r="486" s="676" customFormat="1" ht="15"/>
    <row r="487" s="676" customFormat="1" ht="15"/>
    <row r="488" s="676" customFormat="1" ht="15"/>
    <row r="489" s="676" customFormat="1" ht="15"/>
    <row r="490" s="676" customFormat="1" ht="15"/>
    <row r="491" s="676" customFormat="1" ht="15"/>
    <row r="492" s="676" customFormat="1" ht="15"/>
    <row r="493" s="676" customFormat="1" ht="15"/>
    <row r="494" s="676" customFormat="1" ht="15"/>
    <row r="495" s="676" customFormat="1" ht="15"/>
    <row r="496" s="676" customFormat="1" ht="15"/>
    <row r="497" s="676" customFormat="1" ht="15"/>
    <row r="498" s="676" customFormat="1" ht="15"/>
    <row r="499" s="676" customFormat="1" ht="15"/>
    <row r="500" s="676" customFormat="1" ht="15"/>
    <row r="501" s="676" customFormat="1" ht="15"/>
    <row r="502" s="676" customFormat="1" ht="15"/>
    <row r="503" s="676" customFormat="1" ht="15"/>
    <row r="504" s="676" customFormat="1" ht="15"/>
    <row r="505" s="676" customFormat="1" ht="15"/>
    <row r="506" s="676" customFormat="1" ht="15"/>
    <row r="507" s="676" customFormat="1" ht="15"/>
    <row r="508" s="676" customFormat="1" ht="15"/>
    <row r="509" s="676" customFormat="1" ht="15"/>
    <row r="510" s="676" customFormat="1" ht="15"/>
    <row r="511" s="676" customFormat="1" ht="15"/>
    <row r="512" s="676" customFormat="1" ht="15"/>
    <row r="513" s="676" customFormat="1" ht="15"/>
    <row r="514" s="676" customFormat="1" ht="15"/>
    <row r="515" s="676" customFormat="1" ht="15"/>
    <row r="516" s="676" customFormat="1" ht="15"/>
    <row r="517" s="676" customFormat="1" ht="15"/>
    <row r="518" s="676" customFormat="1" ht="15"/>
    <row r="519" s="676" customFormat="1" ht="15"/>
    <row r="520" s="676" customFormat="1" ht="15"/>
    <row r="521" s="676" customFormat="1" ht="15"/>
    <row r="522" s="676" customFormat="1" ht="15"/>
    <row r="523" s="676" customFormat="1" ht="15"/>
    <row r="524" s="676" customFormat="1" ht="15"/>
    <row r="525" s="676" customFormat="1" ht="15"/>
    <row r="526" s="676" customFormat="1" ht="15"/>
    <row r="527" s="676" customFormat="1" ht="15"/>
    <row r="528" s="676" customFormat="1" ht="15"/>
    <row r="529" s="676" customFormat="1" ht="15"/>
    <row r="530" s="676" customFormat="1" ht="15"/>
    <row r="531" s="676" customFormat="1" ht="15"/>
    <row r="532" s="676" customFormat="1" ht="15"/>
    <row r="533" s="676" customFormat="1" ht="15"/>
    <row r="534" s="676"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G7:G11"/>
  <sheetViews>
    <sheetView workbookViewId="0">
      <selection activeCell="M9" sqref="M9"/>
    </sheetView>
  </sheetViews>
  <sheetFormatPr baseColWidth="10" defaultColWidth="8.83203125" defaultRowHeight="15"/>
  <sheetData>
    <row r="7" spans="7:7" ht="18" thickBot="1">
      <c r="G7" s="943">
        <v>5601.6</v>
      </c>
    </row>
    <row r="8" spans="7:7" ht="18" thickBot="1">
      <c r="G8" s="944">
        <v>298.39999999999998</v>
      </c>
    </row>
    <row r="9" spans="7:7" ht="18" thickBot="1">
      <c r="G9" s="945">
        <v>824.9</v>
      </c>
    </row>
    <row r="10" spans="7:7" ht="18" thickBot="1">
      <c r="G10" s="945">
        <v>36</v>
      </c>
    </row>
    <row r="11" spans="7:7">
      <c r="G11" s="942">
        <f>SUM(G7:G10)</f>
        <v>6760.9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34"/>
  <sheetViews>
    <sheetView topLeftCell="A50" workbookViewId="0">
      <selection activeCell="E21" sqref="E21"/>
    </sheetView>
  </sheetViews>
  <sheetFormatPr baseColWidth="10" defaultColWidth="8.83203125" defaultRowHeight="13"/>
  <cols>
    <col min="1" max="1" width="7.5" style="705" customWidth="1"/>
    <col min="2" max="2" width="57.5" style="706" customWidth="1"/>
    <col min="3" max="3" width="57.5" style="819" customWidth="1"/>
    <col min="4" max="7" width="12.83203125" style="707" bestFit="1" customWidth="1"/>
    <col min="8" max="8" width="13.5" style="707" bestFit="1" customWidth="1"/>
    <col min="9" max="16384" width="8.83203125" style="707"/>
  </cols>
  <sheetData>
    <row r="1" spans="1:8" ht="15">
      <c r="A1" s="948" t="s">
        <v>1142</v>
      </c>
      <c r="B1" s="948"/>
      <c r="C1" s="948"/>
      <c r="D1" s="948"/>
      <c r="E1" s="948"/>
      <c r="F1" s="948"/>
      <c r="G1" s="948"/>
      <c r="H1" s="948"/>
    </row>
    <row r="2" spans="1:8">
      <c r="D2" s="949" t="s">
        <v>1143</v>
      </c>
      <c r="E2" s="949"/>
      <c r="F2" s="949"/>
      <c r="G2" s="949"/>
      <c r="H2" s="949"/>
    </row>
    <row r="3" spans="1:8" ht="14">
      <c r="A3" s="705" t="s">
        <v>81</v>
      </c>
      <c r="B3" s="706" t="s">
        <v>82</v>
      </c>
      <c r="C3" s="819" t="s">
        <v>1144</v>
      </c>
      <c r="D3" s="707" t="s">
        <v>55</v>
      </c>
      <c r="E3" s="707" t="s">
        <v>56</v>
      </c>
      <c r="F3" s="707" t="s">
        <v>57</v>
      </c>
      <c r="G3" s="707" t="s">
        <v>58</v>
      </c>
      <c r="H3" s="708" t="s">
        <v>4</v>
      </c>
    </row>
    <row r="4" spans="1:8" ht="14">
      <c r="A4" s="713">
        <f>'Detailed Budget'!D10</f>
        <v>1</v>
      </c>
      <c r="B4" s="714" t="str">
        <f>'Detailed Budget'!E10</f>
        <v>[HIV Prevention and Detection]</v>
      </c>
      <c r="C4" s="820" t="s">
        <v>1145</v>
      </c>
      <c r="D4" s="715">
        <v>8307251.398334193</v>
      </c>
      <c r="E4" s="715">
        <v>9242220.07863166</v>
      </c>
      <c r="F4" s="715">
        <v>9513803.3890114203</v>
      </c>
      <c r="G4" s="715">
        <v>9565924.5531922095</v>
      </c>
      <c r="H4" s="715">
        <v>36629199.419169486</v>
      </c>
    </row>
    <row r="5" spans="1:8" ht="27">
      <c r="A5" s="710" t="str">
        <f>'Detailed Budget'!D11</f>
        <v>1.1</v>
      </c>
      <c r="B5" s="711" t="str">
        <f>'Detailed Budget'!E11</f>
        <v>Prevent HIV transmission, detect HIV, and ensure timely progression to care and treatment among the key affected populations</v>
      </c>
      <c r="C5" s="821" t="s">
        <v>1152</v>
      </c>
      <c r="D5" s="817">
        <v>6754726.1983341929</v>
      </c>
      <c r="E5" s="817">
        <v>7460262.2786316602</v>
      </c>
      <c r="F5" s="817">
        <v>7677798.9890114199</v>
      </c>
      <c r="G5" s="817">
        <v>7728098.9531922098</v>
      </c>
      <c r="H5" s="817">
        <v>29620886.419169486</v>
      </c>
    </row>
    <row r="6" spans="1:8" ht="14">
      <c r="A6" s="705" t="str">
        <f>'Detailed Budget'!D12</f>
        <v>1.1.1</v>
      </c>
      <c r="B6" s="706" t="str">
        <f>'Detailed Budget'!E12</f>
        <v>Prevention and detection of HIV among PWID</v>
      </c>
      <c r="C6" s="819" t="s">
        <v>1146</v>
      </c>
      <c r="D6" s="709">
        <v>1833191.7403334894</v>
      </c>
      <c r="E6" s="709">
        <v>1879974.515206222</v>
      </c>
      <c r="F6" s="709">
        <v>1926880.9213687752</v>
      </c>
      <c r="G6" s="709">
        <v>1973917.1403856396</v>
      </c>
      <c r="H6" s="709">
        <v>7613964.3172941254</v>
      </c>
    </row>
    <row r="7" spans="1:8" ht="14">
      <c r="A7" s="705" t="str">
        <f>'Detailed Budget'!D13</f>
        <v>1.1.2</v>
      </c>
      <c r="B7" s="706" t="str">
        <f>'Detailed Budget'!E13</f>
        <v>Opioid Substitution Treatment (OST) and other forms of treatment and rehabilitation</v>
      </c>
      <c r="C7" s="819" t="s">
        <v>1147</v>
      </c>
      <c r="D7" s="709">
        <v>3970400</v>
      </c>
      <c r="E7" s="709">
        <v>4442400</v>
      </c>
      <c r="F7" s="709">
        <v>4482400</v>
      </c>
      <c r="G7" s="709">
        <v>4482400</v>
      </c>
      <c r="H7" s="709">
        <v>17377600</v>
      </c>
    </row>
    <row r="8" spans="1:8" ht="14">
      <c r="A8" s="705" t="str">
        <f>'Detailed Budget'!D14</f>
        <v>1.1.3</v>
      </c>
      <c r="B8" s="706" t="str">
        <f>'Detailed Budget'!E14</f>
        <v>Prevention and detection of HIV among MSM</v>
      </c>
      <c r="C8" s="819" t="s">
        <v>1148</v>
      </c>
      <c r="D8" s="709">
        <v>415356.50186666672</v>
      </c>
      <c r="E8" s="709">
        <v>439892.15205333196</v>
      </c>
      <c r="F8" s="709">
        <v>466881.36725866806</v>
      </c>
      <c r="G8" s="709">
        <v>496569.50398453203</v>
      </c>
      <c r="H8" s="709">
        <v>1818699.5251631986</v>
      </c>
    </row>
    <row r="9" spans="1:8" ht="14">
      <c r="A9" s="705" t="str">
        <f>'Detailed Budget'!D15</f>
        <v>1.1.4</v>
      </c>
      <c r="B9" s="706" t="str">
        <f>'Detailed Budget'!E15</f>
        <v>HIV Prevention and detection among FSW</v>
      </c>
      <c r="C9" s="819" t="s">
        <v>1149</v>
      </c>
      <c r="D9" s="709">
        <v>335334.90238066745</v>
      </c>
      <c r="E9" s="709">
        <v>368868.39261873439</v>
      </c>
      <c r="F9" s="709">
        <v>405755.23188060801</v>
      </c>
      <c r="G9" s="709">
        <v>446330.75506866799</v>
      </c>
      <c r="H9" s="709">
        <v>1556289.2819486777</v>
      </c>
    </row>
    <row r="10" spans="1:8" ht="14">
      <c r="A10" s="705" t="str">
        <f>'Detailed Budget'!D16</f>
        <v>1.1.5</v>
      </c>
      <c r="B10" s="706" t="str">
        <f>'Detailed Budget'!E16</f>
        <v>HIV Prevention and Detection among Prisoners</v>
      </c>
      <c r="C10" s="819" t="s">
        <v>1150</v>
      </c>
      <c r="D10" s="709">
        <v>89863.953753369802</v>
      </c>
      <c r="E10" s="709">
        <v>89863.953753369802</v>
      </c>
      <c r="F10" s="709">
        <v>89863.953753369802</v>
      </c>
      <c r="G10" s="709">
        <v>89863.953753369802</v>
      </c>
      <c r="H10" s="709">
        <v>359455.81501347921</v>
      </c>
    </row>
    <row r="11" spans="1:8" ht="14">
      <c r="A11" s="705" t="s">
        <v>103</v>
      </c>
      <c r="B11" s="706" t="str">
        <f>'Detailed Budget'!E17</f>
        <v>Hepatitis B Prevention and vaccination among KAPs</v>
      </c>
      <c r="C11" s="819" t="s">
        <v>1151</v>
      </c>
      <c r="D11" s="709">
        <v>18000</v>
      </c>
      <c r="E11" s="709">
        <v>18000</v>
      </c>
      <c r="F11" s="709">
        <v>18000</v>
      </c>
      <c r="G11" s="709">
        <v>18000</v>
      </c>
      <c r="H11" s="709">
        <v>72000</v>
      </c>
    </row>
    <row r="12" spans="1:8" ht="14.25" customHeight="1">
      <c r="A12" s="705" t="s">
        <v>1113</v>
      </c>
      <c r="B12" s="706" t="str">
        <f>'Detailed Budget'!E18</f>
        <v>Special Programs for adolescents and young people who inject drugs</v>
      </c>
      <c r="C12" s="819" t="s">
        <v>1153</v>
      </c>
      <c r="D12" s="709">
        <v>0</v>
      </c>
      <c r="E12" s="709">
        <v>12000</v>
      </c>
      <c r="F12" s="709">
        <v>12000</v>
      </c>
      <c r="G12" s="709">
        <v>12000</v>
      </c>
      <c r="H12" s="709">
        <v>36000</v>
      </c>
    </row>
    <row r="13" spans="1:8" ht="14">
      <c r="A13" s="705" t="s">
        <v>1114</v>
      </c>
      <c r="B13" s="706" t="str">
        <f>'Detailed Budget'!E19</f>
        <v>PrEP</v>
      </c>
      <c r="C13" s="819" t="s">
        <v>1155</v>
      </c>
      <c r="D13" s="709">
        <v>92579.1</v>
      </c>
      <c r="E13" s="709">
        <v>153173.66499999998</v>
      </c>
      <c r="F13" s="709">
        <v>219927.91475</v>
      </c>
      <c r="G13" s="709">
        <v>152928</v>
      </c>
      <c r="H13" s="709">
        <v>618608.67974999989</v>
      </c>
    </row>
    <row r="14" spans="1:8" ht="14">
      <c r="A14" s="705" t="s">
        <v>1115</v>
      </c>
      <c r="B14" s="706" t="str">
        <f>'Detailed Budget'!E20</f>
        <v>Mental health services for all KAPs</v>
      </c>
      <c r="C14" s="819" t="s">
        <v>1154</v>
      </c>
      <c r="D14" s="709">
        <v>0</v>
      </c>
      <c r="E14" s="709">
        <v>12000</v>
      </c>
      <c r="F14" s="709">
        <v>12000</v>
      </c>
      <c r="G14" s="709">
        <v>12000</v>
      </c>
      <c r="H14" s="709">
        <v>36000</v>
      </c>
    </row>
    <row r="15" spans="1:8" ht="14">
      <c r="A15" s="705" t="s">
        <v>1116</v>
      </c>
      <c r="B15" s="706" t="str">
        <f>'Detailed Budget'!E21</f>
        <v>Improve access to SRH services for all KAPs</v>
      </c>
      <c r="C15" s="819" t="s">
        <v>1157</v>
      </c>
      <c r="D15" s="709">
        <v>0</v>
      </c>
      <c r="E15" s="709">
        <v>30000</v>
      </c>
      <c r="F15" s="709">
        <v>30000</v>
      </c>
      <c r="G15" s="709">
        <v>30000</v>
      </c>
      <c r="H15" s="709">
        <v>90000</v>
      </c>
    </row>
    <row r="16" spans="1:8" ht="14">
      <c r="A16" s="705" t="s">
        <v>1117</v>
      </c>
      <c r="B16" s="706" t="str">
        <f>'Detailed Budget'!E22</f>
        <v>Introduction and expansion of HIVST among KAPs and other vulnerable groups</v>
      </c>
      <c r="C16" s="819" t="s">
        <v>1158</v>
      </c>
      <c r="D16" s="709">
        <v>0</v>
      </c>
      <c r="E16" s="709">
        <v>14089.6</v>
      </c>
      <c r="F16" s="709">
        <v>14089.6</v>
      </c>
      <c r="G16" s="709">
        <v>14089.6</v>
      </c>
      <c r="H16" s="709">
        <v>42268.800000000003</v>
      </c>
    </row>
    <row r="17" spans="1:8" ht="26">
      <c r="A17" s="710" t="str">
        <f>'Detailed Budget'!D23</f>
        <v>1.2</v>
      </c>
      <c r="B17" s="711" t="str">
        <f>'Detailed Budget'!E23</f>
        <v>Prevention and detection of HIV in healthcare settings</v>
      </c>
      <c r="C17" s="821" t="s">
        <v>1159</v>
      </c>
      <c r="D17" s="817">
        <v>1552525.2</v>
      </c>
      <c r="E17" s="817">
        <v>1781957.8</v>
      </c>
      <c r="F17" s="817">
        <v>1836004.4</v>
      </c>
      <c r="G17" s="817">
        <v>1837825.6</v>
      </c>
      <c r="H17" s="817">
        <v>7008313</v>
      </c>
    </row>
    <row r="18" spans="1:8" ht="14">
      <c r="A18" s="705" t="str">
        <f>'Detailed Budget'!D24</f>
        <v>1.2.1</v>
      </c>
      <c r="B18" s="706" t="str">
        <f>'Detailed Budget'!E24</f>
        <v>Enhancing Provider Initiated Testing (PIT) for HIV, including HIV confirmation</v>
      </c>
      <c r="C18" s="819" t="s">
        <v>1161</v>
      </c>
      <c r="D18" s="709">
        <v>471581.2</v>
      </c>
      <c r="E18" s="709">
        <v>552565.80000000005</v>
      </c>
      <c r="F18" s="709">
        <v>566164.4</v>
      </c>
      <c r="G18" s="709">
        <v>567313.6</v>
      </c>
      <c r="H18" s="709">
        <v>2157625</v>
      </c>
    </row>
    <row r="19" spans="1:8" ht="14">
      <c r="A19" s="705" t="s">
        <v>122</v>
      </c>
      <c r="B19" s="706" t="str">
        <f>'Detailed Budget'!E25</f>
        <v>Provider initiated testing at primary care setting</v>
      </c>
      <c r="C19" s="819" t="s">
        <v>1160</v>
      </c>
      <c r="D19" s="709">
        <v>297600</v>
      </c>
      <c r="E19" s="709">
        <v>417600</v>
      </c>
      <c r="F19" s="709">
        <v>417600</v>
      </c>
      <c r="G19" s="709">
        <v>417600</v>
      </c>
      <c r="H19" s="709">
        <v>1550400</v>
      </c>
    </row>
    <row r="20" spans="1:8" ht="14">
      <c r="A20" s="705" t="s">
        <v>124</v>
      </c>
      <c r="B20" s="706" t="str">
        <f>'Detailed Budget'!E26</f>
        <v>Provider initiated HIV testing in hospitalized persons</v>
      </c>
      <c r="C20" s="819" t="s">
        <v>1162</v>
      </c>
      <c r="D20" s="709">
        <v>0</v>
      </c>
      <c r="E20" s="709">
        <v>0</v>
      </c>
      <c r="F20" s="709">
        <v>0</v>
      </c>
      <c r="G20" s="709">
        <v>0</v>
      </c>
      <c r="H20" s="709">
        <v>0</v>
      </c>
    </row>
    <row r="21" spans="1:8" ht="14">
      <c r="A21" s="705" t="s">
        <v>126</v>
      </c>
      <c r="B21" s="706" t="str">
        <f>'Detailed Budget'!E27</f>
        <v>Ensuring safety of donor blood</v>
      </c>
      <c r="C21" s="819" t="s">
        <v>1163</v>
      </c>
      <c r="D21" s="709">
        <v>630000</v>
      </c>
      <c r="E21" s="709">
        <v>658000</v>
      </c>
      <c r="F21" s="709">
        <v>698000</v>
      </c>
      <c r="G21" s="709">
        <v>698000</v>
      </c>
      <c r="H21" s="709">
        <v>2684000</v>
      </c>
    </row>
    <row r="22" spans="1:8" ht="14">
      <c r="A22" s="705" t="s">
        <v>128</v>
      </c>
      <c r="B22" s="706" t="str">
        <f>'Detailed Budget'!E28</f>
        <v>Post-exposure prophylaxis of HIV infection (PEP)</v>
      </c>
      <c r="C22" s="819" t="s">
        <v>1164</v>
      </c>
      <c r="D22" s="709">
        <v>1344</v>
      </c>
      <c r="E22" s="709">
        <v>1792</v>
      </c>
      <c r="F22" s="709">
        <v>2240</v>
      </c>
      <c r="G22" s="709">
        <v>2912</v>
      </c>
      <c r="H22" s="709">
        <v>8288</v>
      </c>
    </row>
    <row r="23" spans="1:8" ht="14">
      <c r="A23" s="705" t="s">
        <v>1118</v>
      </c>
      <c r="B23" s="706" t="str">
        <f>'Detailed Budget'!E29</f>
        <v>Prevention of Mother to Child Transmission of HIV (PMTCT)</v>
      </c>
      <c r="C23" s="819" t="s">
        <v>1165</v>
      </c>
      <c r="D23" s="709">
        <v>152000</v>
      </c>
      <c r="E23" s="709">
        <v>152000</v>
      </c>
      <c r="F23" s="709">
        <v>152000</v>
      </c>
      <c r="G23" s="709">
        <v>152000</v>
      </c>
      <c r="H23" s="709">
        <v>608000</v>
      </c>
    </row>
    <row r="24" spans="1:8">
      <c r="A24" s="713">
        <f>'Detailed Budget'!D30</f>
        <v>2</v>
      </c>
      <c r="B24" s="713" t="str">
        <f>'Detailed Budget'!E30</f>
        <v>[HIV Care and Treatment]</v>
      </c>
      <c r="C24" s="822" t="s">
        <v>1166</v>
      </c>
      <c r="D24" s="715">
        <v>13609890.030000001</v>
      </c>
      <c r="E24" s="715">
        <v>14769192.030000001</v>
      </c>
      <c r="F24" s="715">
        <v>15937853.23</v>
      </c>
      <c r="G24" s="715">
        <v>17148211.27</v>
      </c>
      <c r="H24" s="715">
        <v>61465146.560000002</v>
      </c>
    </row>
    <row r="25" spans="1:8">
      <c r="A25" s="710" t="str">
        <f>'Detailed Budget'!D31</f>
        <v>2.1</v>
      </c>
      <c r="B25" s="710" t="str">
        <f>'Detailed Budget'!E31</f>
        <v>Ensure uninterrupted delivery of high quality treatment and care</v>
      </c>
      <c r="C25" s="825" t="s">
        <v>1167</v>
      </c>
      <c r="D25" s="817">
        <v>5230806.03</v>
      </c>
      <c r="E25" s="817">
        <v>6390108.0300000003</v>
      </c>
      <c r="F25" s="817">
        <v>7558981.2299999995</v>
      </c>
      <c r="G25" s="817">
        <v>8769139.2699999996</v>
      </c>
      <c r="H25" s="817">
        <v>27949034.560000002</v>
      </c>
    </row>
    <row r="26" spans="1:8" ht="14">
      <c r="A26" s="705" t="str">
        <f>'Detailed Budget'!D32</f>
        <v>2.1.1</v>
      </c>
      <c r="B26" s="706" t="str">
        <f>'Detailed Budget'!E32</f>
        <v>Delivery of essential clinical care services to all people living with HIV (PLHIV)</v>
      </c>
      <c r="C26" s="819" t="s">
        <v>1168</v>
      </c>
      <c r="D26" s="709">
        <v>4826766.03</v>
      </c>
      <c r="E26" s="709">
        <v>5998068.0300000003</v>
      </c>
      <c r="F26" s="709">
        <v>7166941.2299999995</v>
      </c>
      <c r="G26" s="709">
        <v>8377099.2699999986</v>
      </c>
      <c r="H26" s="709">
        <v>26368874.559999999</v>
      </c>
    </row>
    <row r="27" spans="1:8" ht="27">
      <c r="A27" s="705" t="str">
        <f>'Detailed Budget'!D39</f>
        <v>2.1.2</v>
      </c>
      <c r="B27" s="706" t="str">
        <f>'Detailed Budget'!E39</f>
        <v>Provision of ART to all PLHIV in need in accordance with existing guidelines, including in the region of Abkhazia</v>
      </c>
      <c r="C27" s="819" t="s">
        <v>1169</v>
      </c>
      <c r="D27" s="709">
        <v>66392</v>
      </c>
      <c r="E27" s="709">
        <v>66392</v>
      </c>
      <c r="F27" s="709">
        <v>66392</v>
      </c>
      <c r="G27" s="709">
        <v>66392</v>
      </c>
      <c r="H27" s="709">
        <v>265568</v>
      </c>
    </row>
    <row r="28" spans="1:8" ht="14.25" customHeight="1">
      <c r="A28" s="705" t="str">
        <f>'Detailed Budget'!D40</f>
        <v>2.1.3</v>
      </c>
      <c r="B28" s="706" t="str">
        <f>'Detailed Budget'!E40</f>
        <v>Effective programme administration and quality of service delivery</v>
      </c>
      <c r="C28" s="819" t="s">
        <v>1170</v>
      </c>
      <c r="D28" s="709">
        <v>337648</v>
      </c>
      <c r="E28" s="709">
        <v>325648</v>
      </c>
      <c r="F28" s="709">
        <v>325648</v>
      </c>
      <c r="G28" s="709">
        <v>325648</v>
      </c>
      <c r="H28" s="709">
        <v>1314592</v>
      </c>
    </row>
    <row r="29" spans="1:8" ht="26">
      <c r="A29" s="710" t="str">
        <f>'Detailed Budget'!D41</f>
        <v>2.2</v>
      </c>
      <c r="B29" s="711" t="str">
        <f>'Detailed Budget'!E41</f>
        <v>Reduce morbidity and mortality due to TB and HCV co-infections and injecting drug use</v>
      </c>
      <c r="C29" s="821" t="s">
        <v>1171</v>
      </c>
      <c r="D29" s="817">
        <v>8148000</v>
      </c>
      <c r="E29" s="817">
        <v>8148000</v>
      </c>
      <c r="F29" s="817">
        <v>8148000</v>
      </c>
      <c r="G29" s="817">
        <v>8148000</v>
      </c>
      <c r="H29" s="817">
        <v>32592000</v>
      </c>
    </row>
    <row r="30" spans="1:8" ht="14">
      <c r="A30" s="705" t="str">
        <f>'Detailed Budget'!D42</f>
        <v>2.2.1</v>
      </c>
      <c r="B30" s="706" t="str">
        <f>'Detailed Budget'!E42</f>
        <v>Intensify HIV/TB collaborative activities (funded from the TB program)</v>
      </c>
      <c r="C30" s="819" t="s">
        <v>1172</v>
      </c>
      <c r="D30" s="709">
        <v>0</v>
      </c>
      <c r="E30" s="709">
        <v>0</v>
      </c>
      <c r="F30" s="709">
        <v>0</v>
      </c>
      <c r="G30" s="709">
        <v>0</v>
      </c>
      <c r="H30" s="709">
        <v>0</v>
      </c>
    </row>
    <row r="31" spans="1:8" ht="14">
      <c r="A31" s="705" t="str">
        <f>'Detailed Budget'!D43</f>
        <v>2.2.2</v>
      </c>
      <c r="B31" s="706" t="str">
        <f>'Detailed Budget'!E43</f>
        <v>Provide treatment and care for viral hepatitis  (funded from the HVC program)</v>
      </c>
      <c r="C31" s="819" t="s">
        <v>1174</v>
      </c>
      <c r="D31" s="709">
        <v>8148000</v>
      </c>
      <c r="E31" s="709">
        <v>8148000</v>
      </c>
      <c r="F31" s="709">
        <v>8148000</v>
      </c>
      <c r="G31" s="709">
        <v>8148000</v>
      </c>
      <c r="H31" s="709">
        <v>32592000</v>
      </c>
    </row>
    <row r="32" spans="1:8" ht="26">
      <c r="A32" s="705" t="str">
        <f>'Detailed Budget'!D44</f>
        <v>2.3</v>
      </c>
      <c r="B32" s="706" t="str">
        <f>'Detailed Budget'!E44</f>
        <v>Ensure provision of care and support services for PLHIV</v>
      </c>
      <c r="C32" s="819" t="s">
        <v>1175</v>
      </c>
      <c r="D32" s="709">
        <v>231084</v>
      </c>
      <c r="E32" s="709">
        <v>231084</v>
      </c>
      <c r="F32" s="709">
        <v>230872</v>
      </c>
      <c r="G32" s="709">
        <v>231072</v>
      </c>
      <c r="H32" s="709">
        <v>924112</v>
      </c>
    </row>
    <row r="33" spans="1:8" ht="14">
      <c r="A33" s="705" t="str">
        <f>'Detailed Budget'!D45</f>
        <v>2.3.1</v>
      </c>
      <c r="B33" s="706" t="str">
        <f>'Detailed Budget'!E45</f>
        <v>Ensure operation of peer-support services</v>
      </c>
      <c r="C33" s="819" t="s">
        <v>1176</v>
      </c>
      <c r="D33" s="709">
        <v>148612</v>
      </c>
      <c r="E33" s="709">
        <v>148612</v>
      </c>
      <c r="F33" s="709">
        <v>148400</v>
      </c>
      <c r="G33" s="709">
        <v>148600</v>
      </c>
      <c r="H33" s="709">
        <v>594224</v>
      </c>
    </row>
    <row r="34" spans="1:8" ht="14">
      <c r="A34" s="705" t="str">
        <f>'Detailed Budget'!D46</f>
        <v>2.3.2</v>
      </c>
      <c r="B34" s="706" t="str">
        <f>'Detailed Budget'!E46</f>
        <v>Provide palliative care for chronically ill patients</v>
      </c>
      <c r="C34" s="819" t="s">
        <v>1177</v>
      </c>
      <c r="D34" s="709">
        <v>57832</v>
      </c>
      <c r="E34" s="709">
        <v>57832</v>
      </c>
      <c r="F34" s="709">
        <v>57832</v>
      </c>
      <c r="G34" s="709">
        <v>57832</v>
      </c>
      <c r="H34" s="709">
        <v>231328</v>
      </c>
    </row>
    <row r="35" spans="1:8" ht="27">
      <c r="A35" s="705" t="str">
        <f>'Detailed Budget'!D47</f>
        <v>2.3.3</v>
      </c>
      <c r="B35" s="706" t="str">
        <f>'Detailed Budget'!E47</f>
        <v>Support effective linkage of PLHIV to HIV and other medical care, as well as supportive services (case-manager)</v>
      </c>
      <c r="C35" s="819" t="s">
        <v>1178</v>
      </c>
      <c r="D35" s="709">
        <v>24640</v>
      </c>
      <c r="E35" s="709">
        <v>24640</v>
      </c>
      <c r="F35" s="709">
        <v>24640</v>
      </c>
      <c r="G35" s="709">
        <v>24640</v>
      </c>
      <c r="H35" s="709">
        <v>98560</v>
      </c>
    </row>
    <row r="36" spans="1:8" ht="26">
      <c r="A36" s="713">
        <f>'Detailed Budget'!D48</f>
        <v>3</v>
      </c>
      <c r="B36" s="714" t="s">
        <v>1126</v>
      </c>
      <c r="C36" s="820" t="s">
        <v>1179</v>
      </c>
      <c r="D36" s="715">
        <v>437833</v>
      </c>
      <c r="E36" s="715">
        <v>279638</v>
      </c>
      <c r="F36" s="715">
        <v>371628</v>
      </c>
      <c r="G36" s="715">
        <v>409428</v>
      </c>
      <c r="H36" s="715">
        <v>1498527</v>
      </c>
    </row>
    <row r="37" spans="1:8" ht="39">
      <c r="A37" s="710">
        <f>'Detailed Budget'!D49</f>
        <v>3.1</v>
      </c>
      <c r="B37" s="711" t="str">
        <f>'Detailed Budget'!E49</f>
        <v>Ensure adequacy of state budget allocations for HIV prevention and treatment to sustain and scale-up the national response</v>
      </c>
      <c r="C37" s="821" t="s">
        <v>1180</v>
      </c>
      <c r="D37" s="817">
        <v>88600</v>
      </c>
      <c r="E37" s="817">
        <v>73600</v>
      </c>
      <c r="F37" s="817">
        <v>73600</v>
      </c>
      <c r="G37" s="817">
        <v>73400</v>
      </c>
      <c r="H37" s="817">
        <v>309200</v>
      </c>
    </row>
    <row r="38" spans="1:8" ht="27">
      <c r="A38" s="705" t="str">
        <f>'Detailed Budget'!D50</f>
        <v>3.1.1</v>
      </c>
      <c r="B38" s="706" t="str">
        <f>'Detailed Budget'!E50</f>
        <v>Continuous monitoring of HIV related expenditures through the national health accounts analysis</v>
      </c>
      <c r="C38" s="819" t="s">
        <v>1181</v>
      </c>
      <c r="D38" s="709">
        <v>25000</v>
      </c>
      <c r="E38" s="709">
        <v>25000</v>
      </c>
      <c r="F38" s="709">
        <v>25000</v>
      </c>
      <c r="G38" s="709">
        <v>25000</v>
      </c>
      <c r="H38" s="709">
        <v>100000</v>
      </c>
    </row>
    <row r="39" spans="1:8" ht="27">
      <c r="A39" s="705" t="s">
        <v>157</v>
      </c>
      <c r="B39" s="706" t="str">
        <f>'Detailed Budget'!E51</f>
        <v>Support implementation of transition plan through establishing a dedicated M&amp;E function (FIN.57-64)</v>
      </c>
      <c r="C39" s="819" t="s">
        <v>1182</v>
      </c>
      <c r="D39" s="709">
        <v>36200</v>
      </c>
      <c r="E39" s="709">
        <v>36200</v>
      </c>
      <c r="F39" s="709">
        <v>36200</v>
      </c>
      <c r="G39" s="709">
        <v>36000</v>
      </c>
      <c r="H39" s="709">
        <v>144600</v>
      </c>
    </row>
    <row r="40" spans="1:8" ht="27">
      <c r="A40" s="705" t="s">
        <v>1119</v>
      </c>
      <c r="B40" s="706" t="str">
        <f>'Detailed Budget'!E52</f>
        <v>Ensure full budgetary commitment and allocative efficiency for national HIV response  (FIN.57-64)</v>
      </c>
      <c r="C40" s="819" t="s">
        <v>1183</v>
      </c>
      <c r="D40" s="709">
        <v>27400</v>
      </c>
      <c r="E40" s="709">
        <v>12400</v>
      </c>
      <c r="F40" s="709">
        <v>12400</v>
      </c>
      <c r="G40" s="709">
        <v>12400</v>
      </c>
      <c r="H40" s="709">
        <v>64600</v>
      </c>
    </row>
    <row r="41" spans="1:8" ht="14">
      <c r="A41" s="710">
        <f>'Detailed Budget'!D53</f>
        <v>3.2</v>
      </c>
      <c r="B41" s="711" t="str">
        <f>'Detailed Budget'!E53</f>
        <v>Improved policy environment and stakeholder coordination</v>
      </c>
      <c r="C41" s="821" t="s">
        <v>1184</v>
      </c>
      <c r="D41" s="817">
        <v>13084</v>
      </c>
      <c r="E41" s="817">
        <v>68538</v>
      </c>
      <c r="F41" s="817">
        <v>68920</v>
      </c>
      <c r="G41" s="817">
        <v>68920</v>
      </c>
      <c r="H41" s="817">
        <v>219462</v>
      </c>
    </row>
    <row r="42" spans="1:8" ht="14">
      <c r="A42" s="705" t="str">
        <f>'Detailed Budget'!D54</f>
        <v>3.2.1</v>
      </c>
      <c r="B42" s="706" t="str">
        <f>'Detailed Budget'!E54</f>
        <v>Regular reviews and analyses of HIV related legislation</v>
      </c>
      <c r="C42" s="819" t="s">
        <v>1185</v>
      </c>
      <c r="D42" s="709">
        <v>9084</v>
      </c>
      <c r="E42" s="709">
        <v>9538</v>
      </c>
      <c r="F42" s="709">
        <v>9920</v>
      </c>
      <c r="G42" s="709">
        <v>9920</v>
      </c>
      <c r="H42" s="709">
        <v>38462</v>
      </c>
    </row>
    <row r="43" spans="1:8" ht="27">
      <c r="A43" s="705" t="s">
        <v>165</v>
      </c>
      <c r="B43" s="706" t="str">
        <f>'Detailed Budget'!E55</f>
        <v>Development and implementation of stigma reduction activities by PLHIV organisations and KAP networks</v>
      </c>
      <c r="C43" s="819" t="s">
        <v>1186</v>
      </c>
      <c r="D43" s="709">
        <v>0</v>
      </c>
      <c r="E43" s="709">
        <v>55000</v>
      </c>
      <c r="F43" s="709">
        <v>55000</v>
      </c>
      <c r="G43" s="709">
        <v>55000</v>
      </c>
      <c r="H43" s="709">
        <v>165000</v>
      </c>
    </row>
    <row r="44" spans="1:8" ht="14">
      <c r="A44" s="705" t="s">
        <v>167</v>
      </c>
      <c r="B44" s="706" t="str">
        <f>'Detailed Budget'!E56</f>
        <v>National AIDS Conference</v>
      </c>
      <c r="C44" s="819" t="s">
        <v>1187</v>
      </c>
      <c r="D44" s="709">
        <v>4000</v>
      </c>
      <c r="E44" s="709">
        <v>4000</v>
      </c>
      <c r="F44" s="709">
        <v>4000</v>
      </c>
      <c r="G44" s="709">
        <v>4000</v>
      </c>
      <c r="H44" s="709">
        <v>16000</v>
      </c>
    </row>
    <row r="45" spans="1:8" ht="14">
      <c r="A45" s="710">
        <f>'Detailed Budget'!D57</f>
        <v>3.3</v>
      </c>
      <c r="B45" s="711" t="str">
        <f>'Detailed Budget'!E57</f>
        <v>Generate evidence for informed decision making</v>
      </c>
      <c r="C45" s="821" t="s">
        <v>1188</v>
      </c>
      <c r="D45" s="817">
        <v>336149</v>
      </c>
      <c r="E45" s="817">
        <v>137500</v>
      </c>
      <c r="F45" s="817">
        <v>229108</v>
      </c>
      <c r="G45" s="817">
        <v>267108</v>
      </c>
      <c r="H45" s="817">
        <v>969865</v>
      </c>
    </row>
    <row r="46" spans="1:8" ht="65">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819" t="s">
        <v>1189</v>
      </c>
      <c r="D46" s="709">
        <v>12000</v>
      </c>
      <c r="E46" s="709">
        <v>0</v>
      </c>
      <c r="F46" s="709">
        <v>0</v>
      </c>
      <c r="G46" s="709">
        <v>0</v>
      </c>
      <c r="H46" s="709">
        <v>12000</v>
      </c>
    </row>
    <row r="47" spans="1:8" ht="39">
      <c r="A47" s="705" t="s">
        <v>190</v>
      </c>
      <c r="B47" s="706" t="str">
        <f>'Detailed Budget'!E59</f>
        <v xml:space="preserve">Improve HIV  program's  accountability to disseminate programmatic and financial data to key actors and wider public. </v>
      </c>
      <c r="C47" s="819" t="s">
        <v>1191</v>
      </c>
      <c r="D47" s="709">
        <v>5000</v>
      </c>
      <c r="E47" s="709">
        <v>5000</v>
      </c>
      <c r="F47" s="709">
        <v>5000</v>
      </c>
      <c r="G47" s="709">
        <v>5000</v>
      </c>
      <c r="H47" s="709">
        <v>20000</v>
      </c>
    </row>
    <row r="48" spans="1:8" ht="26">
      <c r="A48" s="705" t="s">
        <v>192</v>
      </c>
      <c r="B48" s="706" t="str">
        <f>'Detailed Budget'!E60</f>
        <v>Develop costed HIV/AIDS National Strategy for 2023-2027 and Action Plan</v>
      </c>
      <c r="C48" s="819" t="s">
        <v>1192</v>
      </c>
      <c r="D48" s="709">
        <v>0</v>
      </c>
      <c r="E48" s="709">
        <v>0</v>
      </c>
      <c r="F48" s="709">
        <v>0</v>
      </c>
      <c r="G48" s="709">
        <v>16000</v>
      </c>
      <c r="H48" s="709">
        <v>16000</v>
      </c>
    </row>
    <row r="49" spans="1:8" ht="14">
      <c r="A49" s="705" t="s">
        <v>194</v>
      </c>
      <c r="B49" s="706" t="str">
        <f>'Detailed Budget'!E61</f>
        <v>Sustainable development of Health Information System in HIV national response</v>
      </c>
      <c r="C49" s="819" t="s">
        <v>1193</v>
      </c>
      <c r="D49" s="709">
        <v>8400</v>
      </c>
      <c r="E49" s="709">
        <v>8400</v>
      </c>
      <c r="F49" s="709">
        <v>0</v>
      </c>
      <c r="G49" s="709">
        <v>0</v>
      </c>
      <c r="H49" s="709">
        <v>16800</v>
      </c>
    </row>
    <row r="50" spans="1:8" ht="39">
      <c r="A50" s="705" t="s">
        <v>196</v>
      </c>
      <c r="B50" s="706" t="str">
        <f>'Detailed Budget'!E62</f>
        <v>Develop policy for production and continuous professional development of human resources for HIV/AIDS programs, including CSO personnel</v>
      </c>
      <c r="C50" s="819" t="s">
        <v>1194</v>
      </c>
      <c r="D50" s="709">
        <v>4200</v>
      </c>
      <c r="E50" s="709">
        <v>0</v>
      </c>
      <c r="F50" s="709">
        <v>0</v>
      </c>
      <c r="G50" s="709">
        <v>0</v>
      </c>
      <c r="H50" s="709">
        <v>4200</v>
      </c>
    </row>
    <row r="51" spans="1:8" ht="26">
      <c r="A51" s="705" t="s">
        <v>753</v>
      </c>
      <c r="B51" s="706" t="str">
        <f>'Detailed Budget'!E63</f>
        <v>Integrate HIV training modules in the undergraduate and postgraduate education system</v>
      </c>
      <c r="C51" s="819" t="s">
        <v>1195</v>
      </c>
      <c r="D51" s="709">
        <v>2100</v>
      </c>
      <c r="E51" s="709">
        <v>2100</v>
      </c>
      <c r="F51" s="709">
        <v>2100</v>
      </c>
      <c r="G51" s="709">
        <v>2100</v>
      </c>
      <c r="H51" s="709">
        <v>8400</v>
      </c>
    </row>
    <row r="52" spans="1:8" ht="26">
      <c r="A52" s="705" t="s">
        <v>754</v>
      </c>
      <c r="B52" s="706" t="str">
        <f>'Detailed Budget'!E64</f>
        <v>Training of trainers, including that for academia staff on HIV related topics</v>
      </c>
      <c r="C52" s="819" t="s">
        <v>1196</v>
      </c>
      <c r="D52" s="709">
        <v>18500</v>
      </c>
      <c r="E52" s="709">
        <v>22000</v>
      </c>
      <c r="F52" s="709">
        <v>8008</v>
      </c>
      <c r="G52" s="709">
        <v>8008</v>
      </c>
      <c r="H52" s="709">
        <v>56516</v>
      </c>
    </row>
    <row r="53" spans="1:8"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819" t="s">
        <v>1197</v>
      </c>
      <c r="D53" s="709">
        <v>265949</v>
      </c>
      <c r="E53" s="709">
        <v>0</v>
      </c>
      <c r="F53" s="709">
        <v>180000</v>
      </c>
      <c r="G53" s="709">
        <v>140000</v>
      </c>
      <c r="H53" s="709">
        <v>585949</v>
      </c>
    </row>
    <row r="54" spans="1:8" ht="14">
      <c r="A54" s="705" t="s">
        <v>1121</v>
      </c>
      <c r="B54" s="706" t="str">
        <f>'Detailed Budget'!E66</f>
        <v>Pre-treatment HIV drug resistance survey (2019, 2021)</v>
      </c>
      <c r="C54" s="819" t="s">
        <v>1198</v>
      </c>
      <c r="D54" s="709">
        <v>0</v>
      </c>
      <c r="E54" s="709">
        <v>64000</v>
      </c>
      <c r="F54" s="709">
        <v>0</v>
      </c>
      <c r="G54" s="709">
        <v>64000</v>
      </c>
      <c r="H54" s="709">
        <v>128000</v>
      </c>
    </row>
    <row r="55" spans="1:8" ht="14">
      <c r="A55" s="705" t="s">
        <v>1122</v>
      </c>
      <c r="B55" s="706" t="str">
        <f>'Detailed Budget'!E67</f>
        <v>Monitoring recent HIV infections (2019, 2020,2021,2022)</v>
      </c>
      <c r="C55" s="819" t="s">
        <v>1199</v>
      </c>
      <c r="D55" s="709">
        <v>20000</v>
      </c>
      <c r="E55" s="709">
        <v>20000</v>
      </c>
      <c r="F55" s="709">
        <v>20000</v>
      </c>
      <c r="G55" s="709">
        <v>20000</v>
      </c>
      <c r="H55" s="709">
        <v>80000</v>
      </c>
    </row>
    <row r="56" spans="1:8" ht="14">
      <c r="A56" s="705" t="s">
        <v>1123</v>
      </c>
      <c r="B56" s="706" t="str">
        <f>'Detailed Budget'!E68</f>
        <v>Assessing engagement in HIV care (2019, 2021)</v>
      </c>
      <c r="C56" s="819" t="s">
        <v>1200</v>
      </c>
      <c r="D56" s="709">
        <v>0</v>
      </c>
      <c r="E56" s="709">
        <v>10000</v>
      </c>
      <c r="F56" s="709">
        <v>0</v>
      </c>
      <c r="G56" s="709">
        <v>10000</v>
      </c>
      <c r="H56" s="709">
        <v>20000</v>
      </c>
    </row>
    <row r="57" spans="1:8" ht="14">
      <c r="A57" s="705" t="s">
        <v>1124</v>
      </c>
      <c r="B57" s="706" t="str">
        <f>'Detailed Budget'!E69</f>
        <v>Survey on health service accessibility (2020, 2022)</v>
      </c>
      <c r="C57" s="819" t="s">
        <v>1201</v>
      </c>
      <c r="D57" s="709">
        <v>0</v>
      </c>
      <c r="E57" s="709">
        <v>0</v>
      </c>
      <c r="F57" s="709">
        <v>10000</v>
      </c>
      <c r="G57" s="709">
        <v>0</v>
      </c>
      <c r="H57" s="709">
        <v>10000</v>
      </c>
    </row>
    <row r="58" spans="1:8" ht="15.75" customHeight="1">
      <c r="A58" s="705" t="s">
        <v>1125</v>
      </c>
      <c r="B58" s="706" t="str">
        <f>'Detailed Budget'!E70</f>
        <v>Updating public heath and clinical guidelines and national standards</v>
      </c>
      <c r="C58" s="819" t="s">
        <v>1202</v>
      </c>
      <c r="D58" s="709">
        <v>0</v>
      </c>
      <c r="E58" s="709">
        <v>6000</v>
      </c>
      <c r="F58" s="709">
        <v>4000</v>
      </c>
      <c r="G58" s="709">
        <v>2000</v>
      </c>
      <c r="H58" s="709">
        <v>12000</v>
      </c>
    </row>
    <row r="59" spans="1:8" ht="14">
      <c r="A59" s="713">
        <f>'Detailed Budget'!D71</f>
        <v>4</v>
      </c>
      <c r="B59" s="714" t="str">
        <f>'Detailed Budget'!E71</f>
        <v>Management of contribution from international funding mechanism</v>
      </c>
      <c r="C59" s="820" t="s">
        <v>1203</v>
      </c>
      <c r="D59" s="715">
        <v>320000</v>
      </c>
      <c r="E59" s="715">
        <v>320000</v>
      </c>
      <c r="F59" s="715">
        <v>320000</v>
      </c>
      <c r="G59" s="715">
        <v>160000</v>
      </c>
      <c r="H59" s="715">
        <v>1120000</v>
      </c>
    </row>
    <row r="60" spans="1:8" ht="14">
      <c r="A60" s="716"/>
      <c r="B60" s="717" t="str">
        <f>'Detailed Budget'!E72</f>
        <v>TOTAL</v>
      </c>
      <c r="C60" s="823" t="s">
        <v>694</v>
      </c>
      <c r="D60" s="818">
        <v>22674974.428334195</v>
      </c>
      <c r="E60" s="818">
        <v>24611050.108631659</v>
      </c>
      <c r="F60" s="818">
        <v>26143284.619011417</v>
      </c>
      <c r="G60" s="818">
        <v>27283563.823192209</v>
      </c>
      <c r="H60" s="818">
        <v>100712872.97916949</v>
      </c>
    </row>
    <row r="61" spans="1:8" s="676" customFormat="1" ht="15">
      <c r="C61" s="824"/>
    </row>
    <row r="62" spans="1:8" s="676" customFormat="1" ht="15">
      <c r="C62" s="824"/>
    </row>
    <row r="63" spans="1:8" s="676" customFormat="1" ht="15">
      <c r="C63" s="824"/>
    </row>
    <row r="64" spans="1:8" s="676" customFormat="1" ht="15">
      <c r="C64" s="824"/>
    </row>
    <row r="65" spans="3:3" s="676" customFormat="1" ht="15">
      <c r="C65" s="824"/>
    </row>
    <row r="66" spans="3:3" s="676" customFormat="1" ht="15">
      <c r="C66" s="824"/>
    </row>
    <row r="67" spans="3:3" s="676" customFormat="1" ht="15">
      <c r="C67" s="824"/>
    </row>
    <row r="68" spans="3:3" s="676" customFormat="1" ht="15">
      <c r="C68" s="824"/>
    </row>
    <row r="69" spans="3:3" s="676" customFormat="1" ht="15">
      <c r="C69" s="824"/>
    </row>
    <row r="70" spans="3:3" s="676" customFormat="1" ht="15">
      <c r="C70" s="824"/>
    </row>
    <row r="71" spans="3:3" s="676" customFormat="1" ht="15">
      <c r="C71" s="824"/>
    </row>
    <row r="72" spans="3:3" s="676" customFormat="1" ht="15">
      <c r="C72" s="824"/>
    </row>
    <row r="73" spans="3:3" s="676" customFormat="1" ht="15">
      <c r="C73" s="824"/>
    </row>
    <row r="74" spans="3:3" s="676" customFormat="1" ht="15">
      <c r="C74" s="824"/>
    </row>
    <row r="75" spans="3:3" s="676" customFormat="1" ht="15">
      <c r="C75" s="824"/>
    </row>
    <row r="76" spans="3:3" s="676" customFormat="1" ht="15">
      <c r="C76" s="824"/>
    </row>
    <row r="77" spans="3:3" s="676" customFormat="1" ht="15">
      <c r="C77" s="824"/>
    </row>
    <row r="78" spans="3:3" s="676" customFormat="1" ht="15">
      <c r="C78" s="824"/>
    </row>
    <row r="79" spans="3:3" s="676" customFormat="1" ht="15">
      <c r="C79" s="824"/>
    </row>
    <row r="80" spans="3:3" s="676" customFormat="1" ht="15">
      <c r="C80" s="824"/>
    </row>
    <row r="81" spans="3:3" s="676" customFormat="1" ht="15">
      <c r="C81" s="824"/>
    </row>
    <row r="82" spans="3:3" s="676" customFormat="1" ht="15">
      <c r="C82" s="824"/>
    </row>
    <row r="83" spans="3:3" s="676" customFormat="1" ht="15">
      <c r="C83" s="824"/>
    </row>
    <row r="84" spans="3:3" s="676" customFormat="1" ht="15">
      <c r="C84" s="824"/>
    </row>
    <row r="85" spans="3:3" s="676" customFormat="1" ht="15">
      <c r="C85" s="824"/>
    </row>
    <row r="86" spans="3:3" s="676" customFormat="1" ht="15">
      <c r="C86" s="824"/>
    </row>
    <row r="87" spans="3:3" s="676" customFormat="1" ht="15">
      <c r="C87" s="824"/>
    </row>
    <row r="88" spans="3:3" s="676" customFormat="1" ht="15">
      <c r="C88" s="824"/>
    </row>
    <row r="89" spans="3:3" s="676" customFormat="1" ht="15">
      <c r="C89" s="824"/>
    </row>
    <row r="90" spans="3:3" s="676" customFormat="1" ht="15">
      <c r="C90" s="824"/>
    </row>
    <row r="91" spans="3:3" s="676" customFormat="1" ht="15">
      <c r="C91" s="824"/>
    </row>
    <row r="92" spans="3:3" s="676" customFormat="1" ht="15">
      <c r="C92" s="824"/>
    </row>
    <row r="93" spans="3:3" s="676" customFormat="1" ht="15">
      <c r="C93" s="824"/>
    </row>
    <row r="94" spans="3:3" s="676" customFormat="1" ht="15">
      <c r="C94" s="824"/>
    </row>
    <row r="95" spans="3:3" s="676" customFormat="1" ht="15">
      <c r="C95" s="824"/>
    </row>
    <row r="96" spans="3:3" s="676" customFormat="1" ht="15">
      <c r="C96" s="824"/>
    </row>
    <row r="97" spans="3:3" s="676" customFormat="1" ht="15">
      <c r="C97" s="824"/>
    </row>
    <row r="98" spans="3:3" s="676" customFormat="1" ht="15">
      <c r="C98" s="824"/>
    </row>
    <row r="99" spans="3:3" s="676" customFormat="1" ht="15">
      <c r="C99" s="824"/>
    </row>
    <row r="100" spans="3:3" s="676" customFormat="1" ht="15">
      <c r="C100" s="824"/>
    </row>
    <row r="101" spans="3:3" s="676" customFormat="1" ht="15">
      <c r="C101" s="824"/>
    </row>
    <row r="102" spans="3:3" s="676" customFormat="1" ht="15">
      <c r="C102" s="824"/>
    </row>
    <row r="103" spans="3:3" s="676" customFormat="1" ht="15">
      <c r="C103" s="824"/>
    </row>
    <row r="104" spans="3:3" s="676" customFormat="1" ht="15">
      <c r="C104" s="824"/>
    </row>
    <row r="105" spans="3:3" s="676" customFormat="1" ht="15">
      <c r="C105" s="824"/>
    </row>
    <row r="106" spans="3:3" s="676" customFormat="1" ht="15">
      <c r="C106" s="824"/>
    </row>
    <row r="107" spans="3:3" s="676" customFormat="1" ht="15">
      <c r="C107" s="824"/>
    </row>
    <row r="108" spans="3:3" s="676" customFormat="1" ht="15">
      <c r="C108" s="824"/>
    </row>
    <row r="109" spans="3:3" s="676" customFormat="1" ht="15">
      <c r="C109" s="824"/>
    </row>
    <row r="110" spans="3:3" s="676" customFormat="1" ht="15">
      <c r="C110" s="824"/>
    </row>
    <row r="111" spans="3:3" s="676" customFormat="1" ht="15">
      <c r="C111" s="824"/>
    </row>
    <row r="112" spans="3:3" s="676" customFormat="1" ht="15">
      <c r="C112" s="824"/>
    </row>
    <row r="113" spans="3:3" s="676" customFormat="1" ht="15">
      <c r="C113" s="824"/>
    </row>
    <row r="114" spans="3:3" s="676" customFormat="1" ht="15">
      <c r="C114" s="824"/>
    </row>
    <row r="115" spans="3:3" s="676" customFormat="1" ht="15">
      <c r="C115" s="824"/>
    </row>
    <row r="116" spans="3:3" s="676" customFormat="1" ht="15">
      <c r="C116" s="824"/>
    </row>
    <row r="117" spans="3:3" s="676" customFormat="1" ht="15">
      <c r="C117" s="824"/>
    </row>
    <row r="118" spans="3:3" s="676" customFormat="1" ht="15">
      <c r="C118" s="824"/>
    </row>
    <row r="119" spans="3:3" s="676" customFormat="1" ht="15">
      <c r="C119" s="824"/>
    </row>
    <row r="120" spans="3:3" s="676" customFormat="1" ht="15">
      <c r="C120" s="824"/>
    </row>
    <row r="121" spans="3:3" s="676" customFormat="1" ht="15">
      <c r="C121" s="824"/>
    </row>
    <row r="122" spans="3:3" s="676" customFormat="1" ht="15">
      <c r="C122" s="824"/>
    </row>
    <row r="123" spans="3:3" s="676" customFormat="1" ht="15">
      <c r="C123" s="824"/>
    </row>
    <row r="124" spans="3:3" s="676" customFormat="1" ht="15">
      <c r="C124" s="824"/>
    </row>
    <row r="125" spans="3:3" s="676" customFormat="1" ht="15">
      <c r="C125" s="824"/>
    </row>
    <row r="126" spans="3:3" s="676" customFormat="1" ht="15">
      <c r="C126" s="824"/>
    </row>
    <row r="127" spans="3:3" s="676" customFormat="1" ht="15">
      <c r="C127" s="824"/>
    </row>
    <row r="128" spans="3:3" s="676" customFormat="1" ht="15">
      <c r="C128" s="824"/>
    </row>
    <row r="129" spans="3:3" s="676" customFormat="1" ht="15">
      <c r="C129" s="824"/>
    </row>
    <row r="130" spans="3:3" s="676" customFormat="1" ht="15">
      <c r="C130" s="824"/>
    </row>
    <row r="131" spans="3:3" s="676" customFormat="1" ht="15">
      <c r="C131" s="824"/>
    </row>
    <row r="132" spans="3:3" s="676" customFormat="1" ht="15">
      <c r="C132" s="824"/>
    </row>
    <row r="133" spans="3:3" s="676" customFormat="1" ht="15">
      <c r="C133" s="824"/>
    </row>
    <row r="134" spans="3:3" s="676" customFormat="1" ht="15">
      <c r="C134" s="824"/>
    </row>
    <row r="135" spans="3:3" s="676" customFormat="1" ht="15">
      <c r="C135" s="824"/>
    </row>
    <row r="136" spans="3:3" s="676" customFormat="1" ht="15">
      <c r="C136" s="824"/>
    </row>
    <row r="137" spans="3:3" s="676" customFormat="1" ht="15">
      <c r="C137" s="824"/>
    </row>
    <row r="138" spans="3:3" s="676" customFormat="1" ht="15">
      <c r="C138" s="824"/>
    </row>
    <row r="139" spans="3:3" s="676" customFormat="1" ht="15">
      <c r="C139" s="824"/>
    </row>
    <row r="140" spans="3:3" s="676" customFormat="1" ht="15">
      <c r="C140" s="824"/>
    </row>
    <row r="141" spans="3:3" s="676" customFormat="1" ht="15">
      <c r="C141" s="824"/>
    </row>
    <row r="142" spans="3:3" s="676" customFormat="1" ht="15">
      <c r="C142" s="824"/>
    </row>
    <row r="143" spans="3:3" s="676" customFormat="1" ht="15">
      <c r="C143" s="824"/>
    </row>
    <row r="144" spans="3:3" s="676" customFormat="1" ht="15">
      <c r="C144" s="824"/>
    </row>
    <row r="145" spans="3:3" s="676" customFormat="1" ht="15">
      <c r="C145" s="824"/>
    </row>
    <row r="146" spans="3:3" s="676" customFormat="1" ht="15">
      <c r="C146" s="824"/>
    </row>
    <row r="147" spans="3:3" s="676" customFormat="1" ht="15">
      <c r="C147" s="824"/>
    </row>
    <row r="148" spans="3:3" s="676" customFormat="1" ht="15">
      <c r="C148" s="824"/>
    </row>
    <row r="149" spans="3:3" s="676" customFormat="1" ht="15">
      <c r="C149" s="824"/>
    </row>
    <row r="150" spans="3:3" s="676" customFormat="1" ht="15">
      <c r="C150" s="824"/>
    </row>
    <row r="151" spans="3:3" s="676" customFormat="1" ht="15">
      <c r="C151" s="824"/>
    </row>
    <row r="152" spans="3:3" s="676" customFormat="1" ht="15">
      <c r="C152" s="824"/>
    </row>
    <row r="153" spans="3:3" s="676" customFormat="1" ht="15">
      <c r="C153" s="824"/>
    </row>
    <row r="154" spans="3:3" s="676" customFormat="1" ht="15">
      <c r="C154" s="824"/>
    </row>
    <row r="155" spans="3:3" s="676" customFormat="1" ht="15">
      <c r="C155" s="824"/>
    </row>
    <row r="156" spans="3:3" s="676" customFormat="1" ht="15">
      <c r="C156" s="824"/>
    </row>
    <row r="157" spans="3:3" s="676" customFormat="1" ht="15">
      <c r="C157" s="824"/>
    </row>
    <row r="158" spans="3:3" s="676" customFormat="1" ht="15">
      <c r="C158" s="824"/>
    </row>
    <row r="159" spans="3:3" s="676" customFormat="1" ht="15">
      <c r="C159" s="824"/>
    </row>
    <row r="160" spans="3:3" s="676" customFormat="1" ht="15">
      <c r="C160" s="824"/>
    </row>
    <row r="161" spans="3:3" s="676" customFormat="1" ht="15">
      <c r="C161" s="824"/>
    </row>
    <row r="162" spans="3:3" s="676" customFormat="1" ht="15">
      <c r="C162" s="824"/>
    </row>
    <row r="163" spans="3:3" s="676" customFormat="1" ht="15">
      <c r="C163" s="824"/>
    </row>
    <row r="164" spans="3:3" s="676" customFormat="1" ht="15">
      <c r="C164" s="824"/>
    </row>
    <row r="165" spans="3:3" s="676" customFormat="1" ht="15">
      <c r="C165" s="824"/>
    </row>
    <row r="166" spans="3:3" s="676" customFormat="1" ht="15">
      <c r="C166" s="824"/>
    </row>
    <row r="167" spans="3:3" s="676" customFormat="1" ht="15">
      <c r="C167" s="824"/>
    </row>
    <row r="168" spans="3:3" s="676" customFormat="1" ht="15">
      <c r="C168" s="824"/>
    </row>
    <row r="169" spans="3:3" s="676" customFormat="1" ht="15">
      <c r="C169" s="824"/>
    </row>
    <row r="170" spans="3:3" s="676" customFormat="1" ht="15">
      <c r="C170" s="824"/>
    </row>
    <row r="171" spans="3:3" s="676" customFormat="1" ht="15">
      <c r="C171" s="824"/>
    </row>
    <row r="172" spans="3:3" s="676" customFormat="1" ht="15">
      <c r="C172" s="824"/>
    </row>
    <row r="173" spans="3:3" s="676" customFormat="1" ht="15">
      <c r="C173" s="824"/>
    </row>
    <row r="174" spans="3:3" s="676" customFormat="1" ht="15">
      <c r="C174" s="824"/>
    </row>
    <row r="175" spans="3:3" s="676" customFormat="1" ht="15">
      <c r="C175" s="824"/>
    </row>
    <row r="176" spans="3:3" s="676" customFormat="1" ht="15">
      <c r="C176" s="824"/>
    </row>
    <row r="177" spans="3:3" s="676" customFormat="1" ht="15">
      <c r="C177" s="824"/>
    </row>
    <row r="178" spans="3:3" s="676" customFormat="1" ht="15">
      <c r="C178" s="824"/>
    </row>
    <row r="179" spans="3:3" s="676" customFormat="1" ht="15">
      <c r="C179" s="824"/>
    </row>
    <row r="180" spans="3:3" s="676" customFormat="1" ht="15">
      <c r="C180" s="824"/>
    </row>
    <row r="181" spans="3:3" s="676" customFormat="1" ht="15">
      <c r="C181" s="824"/>
    </row>
    <row r="182" spans="3:3" s="676" customFormat="1" ht="15">
      <c r="C182" s="824"/>
    </row>
    <row r="183" spans="3:3" s="676" customFormat="1" ht="15">
      <c r="C183" s="824"/>
    </row>
    <row r="184" spans="3:3" s="676" customFormat="1" ht="15">
      <c r="C184" s="824"/>
    </row>
    <row r="185" spans="3:3" s="676" customFormat="1" ht="15">
      <c r="C185" s="824"/>
    </row>
    <row r="186" spans="3:3" s="676" customFormat="1" ht="15">
      <c r="C186" s="824"/>
    </row>
    <row r="187" spans="3:3" s="676" customFormat="1" ht="15">
      <c r="C187" s="824"/>
    </row>
    <row r="188" spans="3:3" s="676" customFormat="1" ht="15">
      <c r="C188" s="824"/>
    </row>
    <row r="189" spans="3:3" s="676" customFormat="1" ht="15">
      <c r="C189" s="824"/>
    </row>
    <row r="190" spans="3:3" s="676" customFormat="1" ht="15">
      <c r="C190" s="824"/>
    </row>
    <row r="191" spans="3:3" s="676" customFormat="1" ht="15">
      <c r="C191" s="824"/>
    </row>
    <row r="192" spans="3:3" s="676" customFormat="1" ht="15">
      <c r="C192" s="824"/>
    </row>
    <row r="193" spans="3:3" s="676" customFormat="1" ht="15">
      <c r="C193" s="824"/>
    </row>
    <row r="194" spans="3:3" s="676" customFormat="1" ht="15">
      <c r="C194" s="824"/>
    </row>
    <row r="195" spans="3:3" s="676" customFormat="1" ht="15">
      <c r="C195" s="824"/>
    </row>
    <row r="196" spans="3:3" s="676" customFormat="1" ht="15">
      <c r="C196" s="824"/>
    </row>
    <row r="197" spans="3:3" s="676" customFormat="1" ht="15">
      <c r="C197" s="824"/>
    </row>
    <row r="198" spans="3:3" s="676" customFormat="1" ht="15">
      <c r="C198" s="824"/>
    </row>
    <row r="199" spans="3:3" s="676" customFormat="1" ht="15">
      <c r="C199" s="824"/>
    </row>
    <row r="200" spans="3:3" s="676" customFormat="1" ht="15">
      <c r="C200" s="824"/>
    </row>
    <row r="201" spans="3:3" s="676" customFormat="1" ht="15">
      <c r="C201" s="824"/>
    </row>
    <row r="202" spans="3:3" s="676" customFormat="1" ht="15">
      <c r="C202" s="824"/>
    </row>
    <row r="203" spans="3:3" s="676" customFormat="1" ht="15">
      <c r="C203" s="824"/>
    </row>
    <row r="204" spans="3:3" s="676" customFormat="1" ht="15">
      <c r="C204" s="824"/>
    </row>
    <row r="205" spans="3:3" s="676" customFormat="1" ht="15">
      <c r="C205" s="824"/>
    </row>
    <row r="206" spans="3:3" s="676" customFormat="1" ht="15">
      <c r="C206" s="824"/>
    </row>
    <row r="207" spans="3:3" s="676" customFormat="1" ht="15">
      <c r="C207" s="824"/>
    </row>
    <row r="208" spans="3:3" s="676" customFormat="1" ht="15">
      <c r="C208" s="824"/>
    </row>
    <row r="209" spans="3:3" s="676" customFormat="1" ht="15">
      <c r="C209" s="824"/>
    </row>
    <row r="210" spans="3:3" s="676" customFormat="1" ht="15">
      <c r="C210" s="824"/>
    </row>
    <row r="211" spans="3:3" s="676" customFormat="1" ht="15">
      <c r="C211" s="824"/>
    </row>
    <row r="212" spans="3:3" s="676" customFormat="1" ht="15">
      <c r="C212" s="824"/>
    </row>
    <row r="213" spans="3:3" s="676" customFormat="1" ht="15">
      <c r="C213" s="824"/>
    </row>
    <row r="214" spans="3:3" s="676" customFormat="1" ht="15">
      <c r="C214" s="824"/>
    </row>
    <row r="215" spans="3:3" s="676" customFormat="1" ht="15">
      <c r="C215" s="824"/>
    </row>
    <row r="216" spans="3:3" s="676" customFormat="1" ht="15">
      <c r="C216" s="824"/>
    </row>
    <row r="217" spans="3:3" s="676" customFormat="1" ht="15">
      <c r="C217" s="824"/>
    </row>
    <row r="218" spans="3:3" s="676" customFormat="1" ht="15">
      <c r="C218" s="824"/>
    </row>
    <row r="219" spans="3:3" s="676" customFormat="1" ht="15">
      <c r="C219" s="824"/>
    </row>
    <row r="220" spans="3:3" s="676" customFormat="1" ht="15">
      <c r="C220" s="824"/>
    </row>
    <row r="221" spans="3:3" s="676" customFormat="1" ht="15">
      <c r="C221" s="824"/>
    </row>
    <row r="222" spans="3:3" s="676" customFormat="1" ht="15">
      <c r="C222" s="824"/>
    </row>
    <row r="223" spans="3:3" s="676" customFormat="1" ht="15">
      <c r="C223" s="824"/>
    </row>
    <row r="224" spans="3:3" s="676" customFormat="1" ht="15">
      <c r="C224" s="824"/>
    </row>
    <row r="225" spans="3:3" s="676" customFormat="1" ht="15">
      <c r="C225" s="824"/>
    </row>
    <row r="226" spans="3:3" s="676" customFormat="1" ht="15">
      <c r="C226" s="824"/>
    </row>
    <row r="227" spans="3:3" s="676" customFormat="1" ht="15">
      <c r="C227" s="824"/>
    </row>
    <row r="228" spans="3:3" s="676" customFormat="1" ht="15">
      <c r="C228" s="824"/>
    </row>
    <row r="229" spans="3:3" s="676" customFormat="1" ht="15">
      <c r="C229" s="824"/>
    </row>
    <row r="230" spans="3:3" s="676" customFormat="1" ht="15">
      <c r="C230" s="824"/>
    </row>
    <row r="231" spans="3:3" s="676" customFormat="1" ht="15">
      <c r="C231" s="824"/>
    </row>
    <row r="232" spans="3:3" s="676" customFormat="1" ht="15">
      <c r="C232" s="824"/>
    </row>
    <row r="233" spans="3:3" s="676" customFormat="1" ht="15">
      <c r="C233" s="824"/>
    </row>
    <row r="234" spans="3:3" s="676" customFormat="1" ht="15">
      <c r="C234" s="824"/>
    </row>
    <row r="235" spans="3:3" s="676" customFormat="1" ht="15">
      <c r="C235" s="824"/>
    </row>
    <row r="236" spans="3:3" s="676" customFormat="1" ht="15">
      <c r="C236" s="824"/>
    </row>
    <row r="237" spans="3:3" s="676" customFormat="1" ht="15">
      <c r="C237" s="824"/>
    </row>
    <row r="238" spans="3:3" s="676" customFormat="1" ht="15">
      <c r="C238" s="824"/>
    </row>
    <row r="239" spans="3:3" s="676" customFormat="1" ht="15">
      <c r="C239" s="824"/>
    </row>
    <row r="240" spans="3:3" s="676" customFormat="1" ht="15">
      <c r="C240" s="824"/>
    </row>
    <row r="241" spans="3:3" s="676" customFormat="1" ht="15">
      <c r="C241" s="824"/>
    </row>
    <row r="242" spans="3:3" s="676" customFormat="1" ht="15">
      <c r="C242" s="824"/>
    </row>
    <row r="243" spans="3:3" s="676" customFormat="1" ht="15">
      <c r="C243" s="824"/>
    </row>
    <row r="244" spans="3:3" s="676" customFormat="1" ht="15">
      <c r="C244" s="824"/>
    </row>
    <row r="245" spans="3:3" s="676" customFormat="1" ht="15">
      <c r="C245" s="824"/>
    </row>
    <row r="246" spans="3:3" s="676" customFormat="1" ht="15">
      <c r="C246" s="824"/>
    </row>
    <row r="247" spans="3:3" s="676" customFormat="1" ht="15">
      <c r="C247" s="824"/>
    </row>
    <row r="248" spans="3:3" s="676" customFormat="1" ht="15">
      <c r="C248" s="824"/>
    </row>
    <row r="249" spans="3:3" s="676" customFormat="1" ht="15">
      <c r="C249" s="824"/>
    </row>
    <row r="250" spans="3:3" s="676" customFormat="1" ht="15">
      <c r="C250" s="824"/>
    </row>
    <row r="251" spans="3:3" s="676" customFormat="1" ht="15">
      <c r="C251" s="824"/>
    </row>
    <row r="252" spans="3:3" s="676" customFormat="1" ht="15">
      <c r="C252" s="824"/>
    </row>
    <row r="253" spans="3:3" s="676" customFormat="1" ht="15">
      <c r="C253" s="824"/>
    </row>
    <row r="254" spans="3:3" s="676" customFormat="1" ht="15">
      <c r="C254" s="824"/>
    </row>
    <row r="255" spans="3:3" s="676" customFormat="1" ht="15">
      <c r="C255" s="824"/>
    </row>
    <row r="256" spans="3:3" s="676" customFormat="1" ht="15">
      <c r="C256" s="824"/>
    </row>
    <row r="257" spans="3:3" s="676" customFormat="1" ht="15">
      <c r="C257" s="824"/>
    </row>
    <row r="258" spans="3:3" s="676" customFormat="1" ht="15">
      <c r="C258" s="824"/>
    </row>
    <row r="259" spans="3:3" s="676" customFormat="1" ht="15">
      <c r="C259" s="824"/>
    </row>
    <row r="260" spans="3:3" s="676" customFormat="1" ht="15">
      <c r="C260" s="824"/>
    </row>
    <row r="261" spans="3:3" s="676" customFormat="1" ht="15">
      <c r="C261" s="824"/>
    </row>
    <row r="262" spans="3:3" s="676" customFormat="1" ht="15">
      <c r="C262" s="824"/>
    </row>
    <row r="263" spans="3:3" s="676" customFormat="1" ht="15">
      <c r="C263" s="824"/>
    </row>
    <row r="264" spans="3:3" s="676" customFormat="1" ht="15">
      <c r="C264" s="824"/>
    </row>
    <row r="265" spans="3:3" s="676" customFormat="1" ht="15">
      <c r="C265" s="824"/>
    </row>
    <row r="266" spans="3:3" s="676" customFormat="1" ht="15">
      <c r="C266" s="824"/>
    </row>
    <row r="267" spans="3:3" s="676" customFormat="1" ht="15">
      <c r="C267" s="824"/>
    </row>
    <row r="268" spans="3:3" s="676" customFormat="1" ht="15">
      <c r="C268" s="824"/>
    </row>
    <row r="269" spans="3:3" s="676" customFormat="1" ht="15">
      <c r="C269" s="824"/>
    </row>
    <row r="270" spans="3:3" s="676" customFormat="1" ht="15">
      <c r="C270" s="824"/>
    </row>
    <row r="271" spans="3:3" s="676" customFormat="1" ht="15">
      <c r="C271" s="824"/>
    </row>
    <row r="272" spans="3:3" s="676" customFormat="1" ht="15">
      <c r="C272" s="824"/>
    </row>
    <row r="273" spans="3:3" s="676" customFormat="1" ht="15">
      <c r="C273" s="824"/>
    </row>
    <row r="274" spans="3:3" s="676" customFormat="1" ht="15">
      <c r="C274" s="824"/>
    </row>
    <row r="275" spans="3:3" s="676" customFormat="1" ht="15">
      <c r="C275" s="824"/>
    </row>
    <row r="276" spans="3:3" s="676" customFormat="1" ht="15">
      <c r="C276" s="824"/>
    </row>
    <row r="277" spans="3:3" s="676" customFormat="1" ht="15">
      <c r="C277" s="824"/>
    </row>
    <row r="278" spans="3:3" s="676" customFormat="1" ht="15">
      <c r="C278" s="824"/>
    </row>
    <row r="279" spans="3:3" s="676" customFormat="1" ht="15">
      <c r="C279" s="824"/>
    </row>
    <row r="280" spans="3:3" s="676" customFormat="1" ht="15">
      <c r="C280" s="824"/>
    </row>
    <row r="281" spans="3:3" s="676" customFormat="1" ht="15">
      <c r="C281" s="824"/>
    </row>
    <row r="282" spans="3:3" s="676" customFormat="1" ht="15">
      <c r="C282" s="824"/>
    </row>
    <row r="283" spans="3:3" s="676" customFormat="1" ht="15">
      <c r="C283" s="824"/>
    </row>
    <row r="284" spans="3:3" s="676" customFormat="1" ht="15">
      <c r="C284" s="824"/>
    </row>
    <row r="285" spans="3:3" s="676" customFormat="1" ht="15">
      <c r="C285" s="824"/>
    </row>
    <row r="286" spans="3:3" s="676" customFormat="1" ht="15">
      <c r="C286" s="824"/>
    </row>
    <row r="287" spans="3:3" s="676" customFormat="1" ht="15">
      <c r="C287" s="824"/>
    </row>
    <row r="288" spans="3:3" s="676" customFormat="1" ht="15">
      <c r="C288" s="824"/>
    </row>
    <row r="289" spans="3:3" s="676" customFormat="1" ht="15">
      <c r="C289" s="824"/>
    </row>
    <row r="290" spans="3:3" s="676" customFormat="1" ht="15">
      <c r="C290" s="824"/>
    </row>
    <row r="291" spans="3:3" s="676" customFormat="1" ht="15">
      <c r="C291" s="824"/>
    </row>
    <row r="292" spans="3:3" s="676" customFormat="1" ht="15">
      <c r="C292" s="824"/>
    </row>
    <row r="293" spans="3:3" s="676" customFormat="1" ht="15">
      <c r="C293" s="824"/>
    </row>
    <row r="294" spans="3:3" s="676" customFormat="1" ht="15">
      <c r="C294" s="824"/>
    </row>
    <row r="295" spans="3:3" s="676" customFormat="1" ht="15">
      <c r="C295" s="824"/>
    </row>
    <row r="296" spans="3:3" s="676" customFormat="1" ht="15">
      <c r="C296" s="824"/>
    </row>
    <row r="297" spans="3:3" s="676" customFormat="1" ht="15">
      <c r="C297" s="824"/>
    </row>
    <row r="298" spans="3:3" s="676" customFormat="1" ht="15">
      <c r="C298" s="824"/>
    </row>
    <row r="299" spans="3:3" s="676" customFormat="1" ht="15">
      <c r="C299" s="824"/>
    </row>
    <row r="300" spans="3:3" s="676" customFormat="1" ht="15">
      <c r="C300" s="824"/>
    </row>
    <row r="301" spans="3:3" s="676" customFormat="1" ht="15">
      <c r="C301" s="824"/>
    </row>
    <row r="302" spans="3:3" s="676" customFormat="1" ht="15">
      <c r="C302" s="824"/>
    </row>
    <row r="303" spans="3:3" s="676" customFormat="1" ht="15">
      <c r="C303" s="824"/>
    </row>
    <row r="304" spans="3:3" s="676" customFormat="1" ht="15">
      <c r="C304" s="824"/>
    </row>
    <row r="305" spans="3:3" s="676" customFormat="1" ht="15">
      <c r="C305" s="824"/>
    </row>
    <row r="306" spans="3:3" s="676" customFormat="1" ht="15">
      <c r="C306" s="824"/>
    </row>
    <row r="307" spans="3:3" s="676" customFormat="1" ht="15">
      <c r="C307" s="824"/>
    </row>
    <row r="308" spans="3:3" s="676" customFormat="1" ht="15">
      <c r="C308" s="824"/>
    </row>
    <row r="309" spans="3:3" s="676" customFormat="1" ht="15">
      <c r="C309" s="824"/>
    </row>
    <row r="310" spans="3:3" s="676" customFormat="1" ht="15">
      <c r="C310" s="824"/>
    </row>
    <row r="311" spans="3:3" s="676" customFormat="1" ht="15">
      <c r="C311" s="824"/>
    </row>
    <row r="312" spans="3:3" s="676" customFormat="1" ht="15">
      <c r="C312" s="824"/>
    </row>
    <row r="313" spans="3:3" s="676" customFormat="1" ht="15">
      <c r="C313" s="824"/>
    </row>
    <row r="314" spans="3:3" s="676" customFormat="1" ht="15">
      <c r="C314" s="824"/>
    </row>
    <row r="315" spans="3:3" s="676" customFormat="1" ht="15">
      <c r="C315" s="824"/>
    </row>
    <row r="316" spans="3:3" s="676" customFormat="1" ht="15">
      <c r="C316" s="824"/>
    </row>
    <row r="317" spans="3:3" s="676" customFormat="1" ht="15">
      <c r="C317" s="824"/>
    </row>
    <row r="318" spans="3:3" s="676" customFormat="1" ht="15">
      <c r="C318" s="824"/>
    </row>
    <row r="319" spans="3:3" s="676" customFormat="1" ht="15">
      <c r="C319" s="824"/>
    </row>
    <row r="320" spans="3:3" s="676" customFormat="1" ht="15">
      <c r="C320" s="824"/>
    </row>
    <row r="321" spans="3:3" s="676" customFormat="1" ht="15">
      <c r="C321" s="824"/>
    </row>
    <row r="322" spans="3:3" s="676" customFormat="1" ht="15">
      <c r="C322" s="824"/>
    </row>
    <row r="323" spans="3:3" s="676" customFormat="1" ht="15">
      <c r="C323" s="824"/>
    </row>
    <row r="324" spans="3:3" s="676" customFormat="1" ht="15">
      <c r="C324" s="824"/>
    </row>
    <row r="325" spans="3:3" s="676" customFormat="1" ht="15">
      <c r="C325" s="824"/>
    </row>
    <row r="326" spans="3:3" s="676" customFormat="1" ht="15">
      <c r="C326" s="824"/>
    </row>
    <row r="327" spans="3:3" s="676" customFormat="1" ht="15">
      <c r="C327" s="824"/>
    </row>
    <row r="328" spans="3:3" s="676" customFormat="1" ht="15">
      <c r="C328" s="824"/>
    </row>
    <row r="329" spans="3:3" s="676" customFormat="1" ht="15">
      <c r="C329" s="824"/>
    </row>
    <row r="330" spans="3:3" s="676" customFormat="1" ht="15">
      <c r="C330" s="824"/>
    </row>
    <row r="331" spans="3:3" s="676" customFormat="1" ht="15">
      <c r="C331" s="824"/>
    </row>
    <row r="332" spans="3:3" s="676" customFormat="1" ht="15">
      <c r="C332" s="824"/>
    </row>
    <row r="333" spans="3:3" s="676" customFormat="1" ht="15">
      <c r="C333" s="824"/>
    </row>
    <row r="334" spans="3:3" s="676" customFormat="1" ht="15">
      <c r="C334" s="824"/>
    </row>
    <row r="335" spans="3:3" s="676" customFormat="1" ht="15">
      <c r="C335" s="824"/>
    </row>
    <row r="336" spans="3:3" s="676" customFormat="1" ht="15">
      <c r="C336" s="824"/>
    </row>
    <row r="337" spans="3:3" s="676" customFormat="1" ht="15">
      <c r="C337" s="824"/>
    </row>
    <row r="338" spans="3:3" s="676" customFormat="1" ht="15">
      <c r="C338" s="824"/>
    </row>
    <row r="339" spans="3:3" s="676" customFormat="1" ht="15">
      <c r="C339" s="824"/>
    </row>
    <row r="340" spans="3:3" s="676" customFormat="1" ht="15">
      <c r="C340" s="824"/>
    </row>
    <row r="341" spans="3:3" s="676" customFormat="1" ht="15">
      <c r="C341" s="824"/>
    </row>
    <row r="342" spans="3:3" s="676" customFormat="1" ht="15">
      <c r="C342" s="824"/>
    </row>
    <row r="343" spans="3:3" s="676" customFormat="1" ht="15">
      <c r="C343" s="824"/>
    </row>
    <row r="344" spans="3:3" s="676" customFormat="1" ht="15">
      <c r="C344" s="824"/>
    </row>
    <row r="345" spans="3:3" s="676" customFormat="1" ht="15">
      <c r="C345" s="824"/>
    </row>
    <row r="346" spans="3:3" s="676" customFormat="1" ht="15">
      <c r="C346" s="824"/>
    </row>
    <row r="347" spans="3:3" s="676" customFormat="1" ht="15">
      <c r="C347" s="824"/>
    </row>
    <row r="348" spans="3:3" s="676" customFormat="1" ht="15">
      <c r="C348" s="824"/>
    </row>
    <row r="349" spans="3:3" s="676" customFormat="1" ht="15">
      <c r="C349" s="824"/>
    </row>
    <row r="350" spans="3:3" s="676" customFormat="1" ht="15">
      <c r="C350" s="824"/>
    </row>
    <row r="351" spans="3:3" s="676" customFormat="1" ht="15">
      <c r="C351" s="824"/>
    </row>
    <row r="352" spans="3:3" s="676" customFormat="1" ht="15">
      <c r="C352" s="824"/>
    </row>
    <row r="353" spans="3:3" s="676" customFormat="1" ht="15">
      <c r="C353" s="824"/>
    </row>
    <row r="354" spans="3:3" s="676" customFormat="1" ht="15">
      <c r="C354" s="824"/>
    </row>
    <row r="355" spans="3:3" s="676" customFormat="1" ht="15">
      <c r="C355" s="824"/>
    </row>
    <row r="356" spans="3:3" s="676" customFormat="1" ht="15">
      <c r="C356" s="824"/>
    </row>
    <row r="357" spans="3:3" s="676" customFormat="1" ht="15">
      <c r="C357" s="824"/>
    </row>
    <row r="358" spans="3:3" s="676" customFormat="1" ht="15">
      <c r="C358" s="824"/>
    </row>
    <row r="359" spans="3:3" s="676" customFormat="1" ht="15">
      <c r="C359" s="824"/>
    </row>
    <row r="360" spans="3:3" s="676" customFormat="1" ht="15">
      <c r="C360" s="824"/>
    </row>
    <row r="361" spans="3:3" s="676" customFormat="1" ht="15">
      <c r="C361" s="824"/>
    </row>
    <row r="362" spans="3:3" s="676" customFormat="1" ht="15">
      <c r="C362" s="824"/>
    </row>
    <row r="363" spans="3:3" s="676" customFormat="1" ht="15">
      <c r="C363" s="824"/>
    </row>
    <row r="364" spans="3:3" s="676" customFormat="1" ht="15">
      <c r="C364" s="824"/>
    </row>
    <row r="365" spans="3:3" s="676" customFormat="1" ht="15">
      <c r="C365" s="824"/>
    </row>
    <row r="366" spans="3:3" s="676" customFormat="1" ht="15">
      <c r="C366" s="824"/>
    </row>
    <row r="367" spans="3:3" s="676" customFormat="1" ht="15">
      <c r="C367" s="824"/>
    </row>
    <row r="368" spans="3:3" s="676" customFormat="1" ht="15">
      <c r="C368" s="824"/>
    </row>
    <row r="369" spans="3:3" s="676" customFormat="1" ht="15">
      <c r="C369" s="824"/>
    </row>
    <row r="370" spans="3:3" s="676" customFormat="1" ht="15">
      <c r="C370" s="824"/>
    </row>
    <row r="371" spans="3:3" s="676" customFormat="1" ht="15">
      <c r="C371" s="824"/>
    </row>
    <row r="372" spans="3:3" s="676" customFormat="1" ht="15">
      <c r="C372" s="824"/>
    </row>
    <row r="373" spans="3:3" s="676" customFormat="1" ht="15">
      <c r="C373" s="824"/>
    </row>
    <row r="374" spans="3:3" s="676" customFormat="1" ht="15">
      <c r="C374" s="824"/>
    </row>
    <row r="375" spans="3:3" s="676" customFormat="1" ht="15">
      <c r="C375" s="824"/>
    </row>
    <row r="376" spans="3:3" s="676" customFormat="1" ht="15">
      <c r="C376" s="824"/>
    </row>
    <row r="377" spans="3:3" s="676" customFormat="1" ht="15">
      <c r="C377" s="824"/>
    </row>
    <row r="378" spans="3:3" s="676" customFormat="1" ht="15">
      <c r="C378" s="824"/>
    </row>
    <row r="379" spans="3:3" s="676" customFormat="1" ht="15">
      <c r="C379" s="824"/>
    </row>
    <row r="380" spans="3:3" s="676" customFormat="1" ht="15">
      <c r="C380" s="824"/>
    </row>
    <row r="381" spans="3:3" s="676" customFormat="1" ht="15">
      <c r="C381" s="824"/>
    </row>
    <row r="382" spans="3:3" s="676" customFormat="1" ht="15">
      <c r="C382" s="824"/>
    </row>
    <row r="383" spans="3:3" s="676" customFormat="1" ht="15">
      <c r="C383" s="824"/>
    </row>
    <row r="384" spans="3:3" s="676" customFormat="1" ht="15">
      <c r="C384" s="824"/>
    </row>
    <row r="385" spans="3:3" s="676" customFormat="1" ht="15">
      <c r="C385" s="824"/>
    </row>
    <row r="386" spans="3:3" s="676" customFormat="1" ht="15">
      <c r="C386" s="824"/>
    </row>
    <row r="387" spans="3:3" s="676" customFormat="1" ht="15">
      <c r="C387" s="824"/>
    </row>
    <row r="388" spans="3:3" s="676" customFormat="1" ht="15">
      <c r="C388" s="824"/>
    </row>
    <row r="389" spans="3:3" s="676" customFormat="1" ht="15">
      <c r="C389" s="824"/>
    </row>
    <row r="390" spans="3:3" s="676" customFormat="1" ht="15">
      <c r="C390" s="824"/>
    </row>
    <row r="391" spans="3:3" s="676" customFormat="1" ht="15">
      <c r="C391" s="824"/>
    </row>
    <row r="392" spans="3:3" s="676" customFormat="1" ht="15">
      <c r="C392" s="824"/>
    </row>
    <row r="393" spans="3:3" s="676" customFormat="1" ht="15">
      <c r="C393" s="824"/>
    </row>
    <row r="394" spans="3:3" s="676" customFormat="1" ht="15">
      <c r="C394" s="824"/>
    </row>
    <row r="395" spans="3:3" s="676" customFormat="1" ht="15">
      <c r="C395" s="824"/>
    </row>
    <row r="396" spans="3:3" s="676" customFormat="1" ht="15">
      <c r="C396" s="824"/>
    </row>
    <row r="397" spans="3:3" s="676" customFormat="1" ht="15">
      <c r="C397" s="824"/>
    </row>
    <row r="398" spans="3:3" s="676" customFormat="1" ht="15">
      <c r="C398" s="824"/>
    </row>
    <row r="399" spans="3:3" s="676" customFormat="1" ht="15">
      <c r="C399" s="824"/>
    </row>
    <row r="400" spans="3:3" s="676" customFormat="1" ht="15">
      <c r="C400" s="824"/>
    </row>
    <row r="401" spans="3:3" s="676" customFormat="1" ht="15">
      <c r="C401" s="824"/>
    </row>
    <row r="402" spans="3:3" s="676" customFormat="1" ht="15">
      <c r="C402" s="824"/>
    </row>
    <row r="403" spans="3:3" s="676" customFormat="1" ht="15">
      <c r="C403" s="824"/>
    </row>
    <row r="404" spans="3:3" s="676" customFormat="1" ht="15">
      <c r="C404" s="824"/>
    </row>
    <row r="405" spans="3:3" s="676" customFormat="1" ht="15">
      <c r="C405" s="824"/>
    </row>
    <row r="406" spans="3:3" s="676" customFormat="1" ht="15">
      <c r="C406" s="824"/>
    </row>
    <row r="407" spans="3:3" s="676" customFormat="1" ht="15">
      <c r="C407" s="824"/>
    </row>
    <row r="408" spans="3:3" s="676" customFormat="1" ht="15">
      <c r="C408" s="824"/>
    </row>
    <row r="409" spans="3:3" s="676" customFormat="1" ht="15">
      <c r="C409" s="824"/>
    </row>
    <row r="410" spans="3:3" s="676" customFormat="1" ht="15">
      <c r="C410" s="824"/>
    </row>
    <row r="411" spans="3:3" s="676" customFormat="1" ht="15">
      <c r="C411" s="824"/>
    </row>
    <row r="412" spans="3:3" s="676" customFormat="1" ht="15">
      <c r="C412" s="824"/>
    </row>
    <row r="413" spans="3:3" s="676" customFormat="1" ht="15">
      <c r="C413" s="824"/>
    </row>
    <row r="414" spans="3:3" s="676" customFormat="1" ht="15">
      <c r="C414" s="824"/>
    </row>
    <row r="415" spans="3:3" s="676" customFormat="1" ht="15">
      <c r="C415" s="824"/>
    </row>
    <row r="416" spans="3:3" s="676" customFormat="1" ht="15">
      <c r="C416" s="824"/>
    </row>
    <row r="417" spans="3:3" s="676" customFormat="1" ht="15">
      <c r="C417" s="824"/>
    </row>
    <row r="418" spans="3:3" s="676" customFormat="1" ht="15">
      <c r="C418" s="824"/>
    </row>
    <row r="419" spans="3:3" s="676" customFormat="1" ht="15">
      <c r="C419" s="824"/>
    </row>
    <row r="420" spans="3:3" s="676" customFormat="1" ht="15">
      <c r="C420" s="824"/>
    </row>
    <row r="421" spans="3:3" s="676" customFormat="1" ht="15">
      <c r="C421" s="824"/>
    </row>
    <row r="422" spans="3:3" s="676" customFormat="1" ht="15">
      <c r="C422" s="824"/>
    </row>
    <row r="423" spans="3:3" s="676" customFormat="1" ht="15">
      <c r="C423" s="824"/>
    </row>
    <row r="424" spans="3:3" s="676" customFormat="1" ht="15">
      <c r="C424" s="824"/>
    </row>
    <row r="425" spans="3:3" s="676" customFormat="1" ht="15">
      <c r="C425" s="824"/>
    </row>
    <row r="426" spans="3:3" s="676" customFormat="1" ht="15">
      <c r="C426" s="824"/>
    </row>
    <row r="427" spans="3:3" s="676" customFormat="1" ht="15">
      <c r="C427" s="824"/>
    </row>
    <row r="428" spans="3:3" s="676" customFormat="1" ht="15">
      <c r="C428" s="824"/>
    </row>
    <row r="429" spans="3:3" s="676" customFormat="1" ht="15">
      <c r="C429" s="824"/>
    </row>
    <row r="430" spans="3:3" s="676" customFormat="1" ht="15">
      <c r="C430" s="824"/>
    </row>
    <row r="431" spans="3:3" s="676" customFormat="1" ht="15">
      <c r="C431" s="824"/>
    </row>
    <row r="432" spans="3:3" s="676" customFormat="1" ht="15">
      <c r="C432" s="824"/>
    </row>
    <row r="433" spans="3:3" s="676" customFormat="1" ht="15">
      <c r="C433" s="824"/>
    </row>
    <row r="434" spans="3:3" s="676" customFormat="1" ht="15">
      <c r="C434" s="824"/>
    </row>
    <row r="435" spans="3:3" s="676" customFormat="1" ht="15">
      <c r="C435" s="824"/>
    </row>
    <row r="436" spans="3:3" s="676" customFormat="1" ht="15">
      <c r="C436" s="824"/>
    </row>
    <row r="437" spans="3:3" s="676" customFormat="1" ht="15">
      <c r="C437" s="824"/>
    </row>
    <row r="438" spans="3:3" s="676" customFormat="1" ht="15">
      <c r="C438" s="824"/>
    </row>
    <row r="439" spans="3:3" s="676" customFormat="1" ht="15">
      <c r="C439" s="824"/>
    </row>
    <row r="440" spans="3:3" s="676" customFormat="1" ht="15">
      <c r="C440" s="824"/>
    </row>
    <row r="441" spans="3:3" s="676" customFormat="1" ht="15">
      <c r="C441" s="824"/>
    </row>
    <row r="442" spans="3:3" s="676" customFormat="1" ht="15">
      <c r="C442" s="824"/>
    </row>
    <row r="443" spans="3:3" s="676" customFormat="1" ht="15">
      <c r="C443" s="824"/>
    </row>
    <row r="444" spans="3:3" s="676" customFormat="1" ht="15">
      <c r="C444" s="824"/>
    </row>
    <row r="445" spans="3:3" s="676" customFormat="1" ht="15">
      <c r="C445" s="824"/>
    </row>
    <row r="446" spans="3:3" s="676" customFormat="1" ht="15">
      <c r="C446" s="824"/>
    </row>
    <row r="447" spans="3:3" s="676" customFormat="1" ht="15">
      <c r="C447" s="824"/>
    </row>
    <row r="448" spans="3:3" s="676" customFormat="1" ht="15">
      <c r="C448" s="824"/>
    </row>
    <row r="449" spans="3:3" s="676" customFormat="1" ht="15">
      <c r="C449" s="824"/>
    </row>
    <row r="450" spans="3:3" s="676" customFormat="1" ht="15">
      <c r="C450" s="824"/>
    </row>
    <row r="451" spans="3:3" s="676" customFormat="1" ht="15">
      <c r="C451" s="824"/>
    </row>
    <row r="452" spans="3:3" s="676" customFormat="1" ht="15">
      <c r="C452" s="824"/>
    </row>
    <row r="453" spans="3:3" s="676" customFormat="1" ht="15">
      <c r="C453" s="824"/>
    </row>
    <row r="454" spans="3:3" s="676" customFormat="1" ht="15">
      <c r="C454" s="824"/>
    </row>
    <row r="455" spans="3:3" s="676" customFormat="1" ht="15">
      <c r="C455" s="824"/>
    </row>
    <row r="456" spans="3:3" s="676" customFormat="1" ht="15">
      <c r="C456" s="824"/>
    </row>
    <row r="457" spans="3:3" s="676" customFormat="1" ht="15">
      <c r="C457" s="824"/>
    </row>
    <row r="458" spans="3:3" s="676" customFormat="1" ht="15">
      <c r="C458" s="824"/>
    </row>
    <row r="459" spans="3:3" s="676" customFormat="1" ht="15">
      <c r="C459" s="824"/>
    </row>
    <row r="460" spans="3:3" s="676" customFormat="1" ht="15">
      <c r="C460" s="824"/>
    </row>
    <row r="461" spans="3:3" s="676" customFormat="1" ht="15">
      <c r="C461" s="824"/>
    </row>
    <row r="462" spans="3:3" s="676" customFormat="1" ht="15">
      <c r="C462" s="824"/>
    </row>
    <row r="463" spans="3:3" s="676" customFormat="1" ht="15">
      <c r="C463" s="824"/>
    </row>
    <row r="464" spans="3:3" s="676" customFormat="1" ht="15">
      <c r="C464" s="824"/>
    </row>
    <row r="465" spans="3:3" s="676" customFormat="1" ht="15">
      <c r="C465" s="824"/>
    </row>
    <row r="466" spans="3:3" s="676" customFormat="1" ht="15">
      <c r="C466" s="824"/>
    </row>
    <row r="467" spans="3:3" s="676" customFormat="1" ht="15">
      <c r="C467" s="824"/>
    </row>
    <row r="468" spans="3:3" s="676" customFormat="1" ht="15">
      <c r="C468" s="824"/>
    </row>
    <row r="469" spans="3:3" s="676" customFormat="1" ht="15">
      <c r="C469" s="824"/>
    </row>
    <row r="470" spans="3:3" s="676" customFormat="1" ht="15">
      <c r="C470" s="824"/>
    </row>
    <row r="471" spans="3:3" s="676" customFormat="1" ht="15">
      <c r="C471" s="824"/>
    </row>
    <row r="472" spans="3:3" s="676" customFormat="1" ht="15">
      <c r="C472" s="824"/>
    </row>
    <row r="473" spans="3:3" s="676" customFormat="1" ht="15">
      <c r="C473" s="824"/>
    </row>
    <row r="474" spans="3:3" s="676" customFormat="1" ht="15">
      <c r="C474" s="824"/>
    </row>
    <row r="475" spans="3:3" s="676" customFormat="1" ht="15">
      <c r="C475" s="824"/>
    </row>
    <row r="476" spans="3:3" s="676" customFormat="1" ht="15">
      <c r="C476" s="824"/>
    </row>
    <row r="477" spans="3:3" s="676" customFormat="1" ht="15">
      <c r="C477" s="824"/>
    </row>
    <row r="478" spans="3:3" s="676" customFormat="1" ht="15">
      <c r="C478" s="824"/>
    </row>
    <row r="479" spans="3:3" s="676" customFormat="1" ht="15">
      <c r="C479" s="824"/>
    </row>
    <row r="480" spans="3:3" s="676" customFormat="1" ht="15">
      <c r="C480" s="824"/>
    </row>
    <row r="481" spans="3:3" s="676" customFormat="1" ht="15">
      <c r="C481" s="824"/>
    </row>
    <row r="482" spans="3:3" s="676" customFormat="1" ht="15">
      <c r="C482" s="824"/>
    </row>
    <row r="483" spans="3:3" s="676" customFormat="1" ht="15">
      <c r="C483" s="824"/>
    </row>
    <row r="484" spans="3:3" s="676" customFormat="1" ht="15">
      <c r="C484" s="824"/>
    </row>
    <row r="485" spans="3:3" s="676" customFormat="1" ht="15">
      <c r="C485" s="824"/>
    </row>
    <row r="486" spans="3:3" s="676" customFormat="1" ht="15">
      <c r="C486" s="824"/>
    </row>
    <row r="487" spans="3:3" s="676" customFormat="1" ht="15">
      <c r="C487" s="824"/>
    </row>
    <row r="488" spans="3:3" s="676" customFormat="1" ht="15">
      <c r="C488" s="824"/>
    </row>
    <row r="489" spans="3:3" s="676" customFormat="1" ht="15">
      <c r="C489" s="824"/>
    </row>
    <row r="490" spans="3:3" s="676" customFormat="1" ht="15">
      <c r="C490" s="824"/>
    </row>
    <row r="491" spans="3:3" s="676" customFormat="1" ht="15">
      <c r="C491" s="824"/>
    </row>
    <row r="492" spans="3:3" s="676" customFormat="1" ht="15">
      <c r="C492" s="824"/>
    </row>
    <row r="493" spans="3:3" s="676" customFormat="1" ht="15">
      <c r="C493" s="824"/>
    </row>
    <row r="494" spans="3:3" s="676" customFormat="1" ht="15">
      <c r="C494" s="824"/>
    </row>
    <row r="495" spans="3:3" s="676" customFormat="1" ht="15">
      <c r="C495" s="824"/>
    </row>
    <row r="496" spans="3:3" s="676" customFormat="1" ht="15">
      <c r="C496" s="824"/>
    </row>
    <row r="497" spans="3:3" s="676" customFormat="1" ht="15">
      <c r="C497" s="824"/>
    </row>
    <row r="498" spans="3:3" s="676" customFormat="1" ht="15">
      <c r="C498" s="824"/>
    </row>
    <row r="499" spans="3:3" s="676" customFormat="1" ht="15">
      <c r="C499" s="824"/>
    </row>
    <row r="500" spans="3:3" s="676" customFormat="1" ht="15">
      <c r="C500" s="824"/>
    </row>
    <row r="501" spans="3:3" s="676" customFormat="1" ht="15">
      <c r="C501" s="824"/>
    </row>
    <row r="502" spans="3:3" s="676" customFormat="1" ht="15">
      <c r="C502" s="824"/>
    </row>
    <row r="503" spans="3:3" s="676" customFormat="1" ht="15">
      <c r="C503" s="824"/>
    </row>
    <row r="504" spans="3:3" s="676" customFormat="1" ht="15">
      <c r="C504" s="824"/>
    </row>
    <row r="505" spans="3:3" s="676" customFormat="1" ht="15">
      <c r="C505" s="824"/>
    </row>
    <row r="506" spans="3:3" s="676" customFormat="1" ht="15">
      <c r="C506" s="824"/>
    </row>
    <row r="507" spans="3:3" s="676" customFormat="1" ht="15">
      <c r="C507" s="824"/>
    </row>
    <row r="508" spans="3:3" s="676" customFormat="1" ht="15">
      <c r="C508" s="824"/>
    </row>
    <row r="509" spans="3:3" s="676" customFormat="1" ht="15">
      <c r="C509" s="824"/>
    </row>
    <row r="510" spans="3:3" s="676" customFormat="1" ht="15">
      <c r="C510" s="824"/>
    </row>
    <row r="511" spans="3:3" s="676" customFormat="1" ht="15">
      <c r="C511" s="824"/>
    </row>
    <row r="512" spans="3:3" s="676" customFormat="1" ht="15">
      <c r="C512" s="824"/>
    </row>
    <row r="513" spans="3:3" s="676" customFormat="1" ht="15">
      <c r="C513" s="824"/>
    </row>
    <row r="514" spans="3:3" s="676" customFormat="1" ht="15">
      <c r="C514" s="824"/>
    </row>
    <row r="515" spans="3:3" s="676" customFormat="1" ht="15">
      <c r="C515" s="824"/>
    </row>
    <row r="516" spans="3:3" s="676" customFormat="1" ht="15">
      <c r="C516" s="824"/>
    </row>
    <row r="517" spans="3:3" s="676" customFormat="1" ht="15">
      <c r="C517" s="824"/>
    </row>
    <row r="518" spans="3:3" s="676" customFormat="1" ht="15">
      <c r="C518" s="824"/>
    </row>
    <row r="519" spans="3:3" s="676" customFormat="1" ht="15">
      <c r="C519" s="824"/>
    </row>
    <row r="520" spans="3:3" s="676" customFormat="1" ht="15">
      <c r="C520" s="824"/>
    </row>
    <row r="521" spans="3:3" s="676" customFormat="1" ht="15">
      <c r="C521" s="824"/>
    </row>
    <row r="522" spans="3:3" s="676" customFormat="1" ht="15">
      <c r="C522" s="824"/>
    </row>
    <row r="523" spans="3:3" s="676" customFormat="1" ht="15">
      <c r="C523" s="824"/>
    </row>
    <row r="524" spans="3:3" s="676" customFormat="1" ht="15">
      <c r="C524" s="824"/>
    </row>
    <row r="525" spans="3:3" s="676" customFormat="1" ht="15">
      <c r="C525" s="824"/>
    </row>
    <row r="526" spans="3:3" s="676" customFormat="1" ht="15">
      <c r="C526" s="824"/>
    </row>
    <row r="527" spans="3:3" s="676" customFormat="1" ht="15">
      <c r="C527" s="824"/>
    </row>
    <row r="528" spans="3:3" s="676" customFormat="1" ht="15">
      <c r="C528" s="824"/>
    </row>
    <row r="529" spans="3:3" s="676" customFormat="1" ht="15">
      <c r="C529" s="824"/>
    </row>
    <row r="530" spans="3:3" s="676" customFormat="1" ht="15">
      <c r="C530" s="824"/>
    </row>
    <row r="531" spans="3:3" s="676" customFormat="1" ht="15">
      <c r="C531" s="824"/>
    </row>
    <row r="532" spans="3:3" s="676" customFormat="1" ht="15">
      <c r="C532" s="824"/>
    </row>
    <row r="533" spans="3:3" s="676" customFormat="1" ht="15">
      <c r="C533" s="824"/>
    </row>
    <row r="534" spans="3:3" s="676" customFormat="1" ht="15">
      <c r="C534" s="824"/>
    </row>
  </sheetData>
  <mergeCells count="2">
    <mergeCell ref="A1:H1"/>
    <mergeCell ref="D2:H2"/>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34"/>
  <sheetViews>
    <sheetView topLeftCell="A52" workbookViewId="0">
      <selection activeCell="C60" sqref="C60:F60"/>
    </sheetView>
  </sheetViews>
  <sheetFormatPr baseColWidth="10" defaultColWidth="8.83203125" defaultRowHeight="12"/>
  <cols>
    <col min="1" max="1" width="7.5" style="705" customWidth="1"/>
    <col min="2" max="2" width="57.5" style="706" customWidth="1"/>
    <col min="3" max="5" width="9.83203125" style="707" bestFit="1" customWidth="1"/>
    <col min="6" max="6" width="10.5" style="707" bestFit="1" customWidth="1"/>
    <col min="7" max="7" width="10.6640625" style="707" bestFit="1" customWidth="1"/>
    <col min="8" max="16384" width="8.83203125" style="707"/>
  </cols>
  <sheetData>
    <row r="1" spans="1:7" ht="15">
      <c r="A1" s="948" t="s">
        <v>1112</v>
      </c>
      <c r="B1" s="948"/>
      <c r="C1" s="948"/>
      <c r="D1" s="948"/>
      <c r="E1" s="948"/>
      <c r="F1" s="948"/>
      <c r="G1" s="948"/>
    </row>
    <row r="3" spans="1:7" ht="13">
      <c r="A3" s="705" t="s">
        <v>81</v>
      </c>
      <c r="B3" s="706" t="s">
        <v>82</v>
      </c>
      <c r="C3" s="707" t="s">
        <v>55</v>
      </c>
      <c r="D3" s="707" t="s">
        <v>56</v>
      </c>
      <c r="E3" s="707" t="s">
        <v>57</v>
      </c>
      <c r="F3" s="707" t="s">
        <v>58</v>
      </c>
      <c r="G3" s="708" t="s">
        <v>4</v>
      </c>
    </row>
    <row r="4" spans="1:7" ht="13">
      <c r="A4" s="713">
        <f>'Detailed Budget'!D10</f>
        <v>1</v>
      </c>
      <c r="B4" s="714" t="str">
        <f>'Detailed Budget'!E10</f>
        <v>[HIV Prevention and Detection]</v>
      </c>
      <c r="C4" s="715">
        <f>'Detailed Budget'!N10</f>
        <v>20207397.541242927</v>
      </c>
      <c r="D4" s="715">
        <f>'Detailed Budget'!S10</f>
        <v>22221508.161391426</v>
      </c>
      <c r="E4" s="715">
        <f>'Detailed Budget'!W10</f>
        <v>23161238.419531144</v>
      </c>
      <c r="F4" s="715">
        <f>'Detailed Budget'!AA10</f>
        <v>23946719.165908352</v>
      </c>
      <c r="G4" s="715">
        <f>'Detailed Budget'!AE10</f>
        <v>89536863.288073838</v>
      </c>
    </row>
    <row r="5" spans="1:7" ht="25.5" customHeight="1">
      <c r="A5" s="710" t="str">
        <f>'Detailed Budget'!D11</f>
        <v>1.1</v>
      </c>
      <c r="B5" s="711" t="str">
        <f>'Detailed Budget'!E11</f>
        <v>Prevent HIV transmission, detect HIV, and ensure timely progression to care and treatment among the key affected populations</v>
      </c>
      <c r="C5" s="712">
        <f>'Detailed Budget'!N11</f>
        <v>17070084.541242927</v>
      </c>
      <c r="D5" s="712">
        <f>'Detailed Budget'!S11</f>
        <v>18363248.161391426</v>
      </c>
      <c r="E5" s="712">
        <f>'Detailed Budget'!W11</f>
        <v>19398848.919531144</v>
      </c>
      <c r="F5" s="712">
        <f>'Detailed Budget'!AA11</f>
        <v>20129869.665908352</v>
      </c>
      <c r="G5" s="712">
        <f>'Detailed Budget'!AE11</f>
        <v>74962051.288073838</v>
      </c>
    </row>
    <row r="6" spans="1:7" ht="13">
      <c r="A6" s="705" t="str">
        <f>'Detailed Budget'!D12</f>
        <v>1.1.1</v>
      </c>
      <c r="B6" s="706" t="str">
        <f>'Detailed Budget'!E12</f>
        <v>Prevention and detection of HIV among PWID</v>
      </c>
      <c r="C6" s="709">
        <f>'Detailed Budget'!N12</f>
        <v>4890079.4365762603</v>
      </c>
      <c r="D6" s="709">
        <f>'Detailed Budget'!S12</f>
        <v>5007036.3737580925</v>
      </c>
      <c r="E6" s="709">
        <f>'Detailed Budget'!W12</f>
        <v>5124302.3891644757</v>
      </c>
      <c r="F6" s="709">
        <f>'Detailed Budget'!AA12</f>
        <v>5229279.9205416832</v>
      </c>
      <c r="G6" s="709">
        <f>'Detailed Budget'!AE12</f>
        <v>20250698.120040514</v>
      </c>
    </row>
    <row r="7" spans="1:7" ht="13">
      <c r="A7" s="705" t="str">
        <f>'Detailed Budget'!D13</f>
        <v>1.1.2</v>
      </c>
      <c r="B7" s="706" t="str">
        <f>'Detailed Budget'!E13</f>
        <v>Opioid Substitution Treatment (OST) and other forms of treatment and rehabilitation</v>
      </c>
      <c r="C7" s="709">
        <f>'Detailed Budget'!N13</f>
        <v>9306000</v>
      </c>
      <c r="D7" s="709">
        <f>'Detailed Budget'!S13</f>
        <v>9936000</v>
      </c>
      <c r="E7" s="709">
        <f>'Detailed Budget'!W13</f>
        <v>10586000</v>
      </c>
      <c r="F7" s="709">
        <f>'Detailed Budget'!AA13</f>
        <v>11106000</v>
      </c>
      <c r="G7" s="709">
        <f>'Detailed Budget'!AE13</f>
        <v>40934000</v>
      </c>
    </row>
    <row r="8" spans="1:7" ht="13">
      <c r="A8" s="705" t="str">
        <f>'Detailed Budget'!D14</f>
        <v>1.1.3</v>
      </c>
      <c r="B8" s="706" t="str">
        <f>'Detailed Budget'!E14</f>
        <v>Prevention and detection of HIV among MSM</v>
      </c>
      <c r="C8" s="709">
        <f>'Detailed Budget'!N14</f>
        <v>1568100.5546666668</v>
      </c>
      <c r="D8" s="709">
        <f>'Detailed Budget'!S14</f>
        <v>1746653.6101333336</v>
      </c>
      <c r="E8" s="709">
        <f>'Detailed Budget'!W14</f>
        <v>1835930.1378666665</v>
      </c>
      <c r="F8" s="709">
        <f>'Detailed Budget'!AA14</f>
        <v>1852505.1378666668</v>
      </c>
      <c r="G8" s="709">
        <f>'Detailed Budget'!AE14</f>
        <v>7003189.4405333335</v>
      </c>
    </row>
    <row r="9" spans="1:7" ht="13">
      <c r="A9" s="705" t="str">
        <f>'Detailed Budget'!D15</f>
        <v>1.1.4</v>
      </c>
      <c r="B9" s="706" t="str">
        <f>'Detailed Budget'!E15</f>
        <v>HIV Prevention and detection among FSW</v>
      </c>
      <c r="C9" s="709">
        <f>'Detailed Budget'!N15</f>
        <v>829456.8</v>
      </c>
      <c r="D9" s="709">
        <f>'Detailed Budget'!S15</f>
        <v>875400.01500000013</v>
      </c>
      <c r="E9" s="709">
        <f>'Detailed Budget'!W15</f>
        <v>915818.2300000001</v>
      </c>
      <c r="F9" s="709">
        <f>'Detailed Budget'!AA15</f>
        <v>956236.44499999995</v>
      </c>
      <c r="G9" s="709">
        <f>'Detailed Budget'!AE15</f>
        <v>3576911.49</v>
      </c>
    </row>
    <row r="10" spans="1:7" ht="13">
      <c r="A10" s="705" t="str">
        <f>'Detailed Budget'!D16</f>
        <v>1.1.5</v>
      </c>
      <c r="B10" s="706" t="str">
        <f>'Detailed Budget'!E16</f>
        <v>HIV Prevention and Detection among Prisoners</v>
      </c>
      <c r="C10" s="709">
        <f>'Detailed Budget'!N16</f>
        <v>200000</v>
      </c>
      <c r="D10" s="709">
        <f>'Detailed Budget'!S16</f>
        <v>200000</v>
      </c>
      <c r="E10" s="709">
        <f>'Detailed Budget'!W16</f>
        <v>200000</v>
      </c>
      <c r="F10" s="709">
        <f>'Detailed Budget'!AA16</f>
        <v>200000</v>
      </c>
      <c r="G10" s="709">
        <f>'Detailed Budget'!AE16</f>
        <v>800000</v>
      </c>
    </row>
    <row r="11" spans="1:7" ht="13">
      <c r="A11" s="705" t="s">
        <v>103</v>
      </c>
      <c r="B11" s="706" t="str">
        <f>'Detailed Budget'!E17</f>
        <v>Hepatitis B Prevention and vaccination among KAPs</v>
      </c>
      <c r="C11" s="709">
        <f>'Detailed Budget'!N17</f>
        <v>45000</v>
      </c>
      <c r="D11" s="709">
        <f>'Detailed Budget'!S17</f>
        <v>45000</v>
      </c>
      <c r="E11" s="709">
        <f>'Detailed Budget'!W17</f>
        <v>45000</v>
      </c>
      <c r="F11" s="709">
        <f>'Detailed Budget'!AA17</f>
        <v>45000</v>
      </c>
      <c r="G11" s="709">
        <f>'Detailed Budget'!AE17</f>
        <v>180000</v>
      </c>
    </row>
    <row r="12" spans="1:7" ht="14.25" customHeight="1">
      <c r="A12" s="705" t="s">
        <v>1113</v>
      </c>
      <c r="B12" s="706" t="str">
        <f>'Detailed Budget'!E18</f>
        <v>Special Programs for adolescents and young people who inject drugs</v>
      </c>
      <c r="C12" s="709">
        <f>'Detailed Budget'!N18</f>
        <v>0</v>
      </c>
      <c r="D12" s="709">
        <f>'Detailed Budget'!S18</f>
        <v>30000</v>
      </c>
      <c r="E12" s="709">
        <f>'Detailed Budget'!W18</f>
        <v>30000</v>
      </c>
      <c r="F12" s="709">
        <f>'Detailed Budget'!AA18</f>
        <v>30000</v>
      </c>
      <c r="G12" s="709">
        <f>'Detailed Budget'!AE18</f>
        <v>90000</v>
      </c>
    </row>
    <row r="13" spans="1:7" ht="13">
      <c r="A13" s="705" t="s">
        <v>1114</v>
      </c>
      <c r="B13" s="706" t="str">
        <f>'Detailed Budget'!E19</f>
        <v>PrEP</v>
      </c>
      <c r="C13" s="709">
        <f>'Detailed Budget'!N19</f>
        <v>231447.75</v>
      </c>
      <c r="D13" s="709">
        <f>'Detailed Budget'!S19</f>
        <v>382934.16249999998</v>
      </c>
      <c r="E13" s="709">
        <f>'Detailed Budget'!W19</f>
        <v>521574.16249999998</v>
      </c>
      <c r="F13" s="709">
        <f>'Detailed Budget'!AA19</f>
        <v>570624.16249999998</v>
      </c>
      <c r="G13" s="709">
        <f>'Detailed Budget'!AE19</f>
        <v>1706580.2374999998</v>
      </c>
    </row>
    <row r="14" spans="1:7" ht="13">
      <c r="A14" s="705" t="s">
        <v>1115</v>
      </c>
      <c r="B14" s="706" t="str">
        <f>'Detailed Budget'!E20</f>
        <v>Mental health services for all KAPs</v>
      </c>
      <c r="C14" s="709">
        <f>'Detailed Budget'!N20</f>
        <v>0</v>
      </c>
      <c r="D14" s="709">
        <f>'Detailed Budget'!S20</f>
        <v>30000</v>
      </c>
      <c r="E14" s="709">
        <f>'Detailed Budget'!W20</f>
        <v>30000</v>
      </c>
      <c r="F14" s="709">
        <f>'Detailed Budget'!AA20</f>
        <v>30000</v>
      </c>
      <c r="G14" s="709">
        <f>'Detailed Budget'!AE20</f>
        <v>90000</v>
      </c>
    </row>
    <row r="15" spans="1:7" ht="13">
      <c r="A15" s="705" t="s">
        <v>1116</v>
      </c>
      <c r="B15" s="706" t="str">
        <f>'Detailed Budget'!E21</f>
        <v>Improve access to SRH services for all KAPs</v>
      </c>
      <c r="C15" s="709">
        <f>'Detailed Budget'!N21</f>
        <v>0</v>
      </c>
      <c r="D15" s="709">
        <f>'Detailed Budget'!S21</f>
        <v>75000</v>
      </c>
      <c r="E15" s="709">
        <f>'Detailed Budget'!W21</f>
        <v>75000</v>
      </c>
      <c r="F15" s="709">
        <f>'Detailed Budget'!AA21</f>
        <v>75000</v>
      </c>
      <c r="G15" s="709">
        <f>'Detailed Budget'!AE21</f>
        <v>225000</v>
      </c>
    </row>
    <row r="16" spans="1:7" ht="13">
      <c r="A16" s="705" t="s">
        <v>1117</v>
      </c>
      <c r="B16" s="706" t="str">
        <f>'Detailed Budget'!E22</f>
        <v>Introduction and expansion of HIVST among KAPs and other vulnerable groups</v>
      </c>
      <c r="C16" s="709">
        <f>'Detailed Budget'!N22</f>
        <v>0</v>
      </c>
      <c r="D16" s="709">
        <f>'Detailed Budget'!S22</f>
        <v>35224</v>
      </c>
      <c r="E16" s="709">
        <f>'Detailed Budget'!W22</f>
        <v>35224</v>
      </c>
      <c r="F16" s="709">
        <f>'Detailed Budget'!AA22</f>
        <v>35224</v>
      </c>
      <c r="G16" s="709">
        <f>'Detailed Budget'!AE22</f>
        <v>105672</v>
      </c>
    </row>
    <row r="17" spans="1:7" ht="13">
      <c r="A17" s="710" t="str">
        <f>'Detailed Budget'!D23</f>
        <v>1.2</v>
      </c>
      <c r="B17" s="711" t="str">
        <f>'Detailed Budget'!E23</f>
        <v>Prevention and detection of HIV in healthcare settings</v>
      </c>
      <c r="C17" s="712">
        <f>'Detailed Budget'!N23</f>
        <v>3137313</v>
      </c>
      <c r="D17" s="712">
        <f>'Detailed Budget'!S23</f>
        <v>3858260</v>
      </c>
      <c r="E17" s="712">
        <f>'Detailed Budget'!W23</f>
        <v>3762389.5</v>
      </c>
      <c r="F17" s="712">
        <f>'Detailed Budget'!AA23</f>
        <v>3816849.5</v>
      </c>
      <c r="G17" s="712">
        <f>'Detailed Budget'!AE23</f>
        <v>14574812</v>
      </c>
    </row>
    <row r="18" spans="1:7" ht="13">
      <c r="A18" s="705" t="str">
        <f>'Detailed Budget'!D24</f>
        <v>1.2.1</v>
      </c>
      <c r="B18" s="706" t="str">
        <f>'Detailed Budget'!E24</f>
        <v>Enhancing Provider Initiated Testing (PIT) for HIV, including HIV confirmation</v>
      </c>
      <c r="C18" s="709">
        <f>'Detailed Budget'!N24</f>
        <v>1178953</v>
      </c>
      <c r="D18" s="709">
        <f>'Detailed Budget'!S24</f>
        <v>1441280</v>
      </c>
      <c r="E18" s="709">
        <f>'Detailed Budget'!W24</f>
        <v>1221789.5</v>
      </c>
      <c r="F18" s="709">
        <f>'Detailed Budget'!AA24</f>
        <v>1208269.5</v>
      </c>
      <c r="G18" s="709">
        <f>'Detailed Budget'!AE24</f>
        <v>5050292</v>
      </c>
    </row>
    <row r="19" spans="1:7" ht="13">
      <c r="A19" s="705" t="s">
        <v>122</v>
      </c>
      <c r="B19" s="706" t="str">
        <f>'Detailed Budget'!E25</f>
        <v>Provider initiated testing at primary care setting</v>
      </c>
      <c r="C19" s="709">
        <f>'Detailed Budget'!N25</f>
        <v>0</v>
      </c>
      <c r="D19" s="709">
        <f>'Detailed Budget'!S25</f>
        <v>300000</v>
      </c>
      <c r="E19" s="709">
        <f>'Detailed Budget'!W25</f>
        <v>250000</v>
      </c>
      <c r="F19" s="709">
        <f>'Detailed Budget'!AA25</f>
        <v>125000</v>
      </c>
      <c r="G19" s="709">
        <f>'Detailed Budget'!AE25</f>
        <v>675000</v>
      </c>
    </row>
    <row r="20" spans="1:7" ht="13">
      <c r="A20" s="705" t="s">
        <v>124</v>
      </c>
      <c r="B20" s="706" t="str">
        <f>'Detailed Budget'!E26</f>
        <v>Provider initiated HIV testing in hospitalized persons</v>
      </c>
      <c r="C20" s="709">
        <f>'Detailed Budget'!N26</f>
        <v>0</v>
      </c>
      <c r="D20" s="709">
        <f>'Detailed Budget'!S26</f>
        <v>0</v>
      </c>
      <c r="E20" s="709">
        <f>'Detailed Budget'!W26</f>
        <v>0</v>
      </c>
      <c r="F20" s="709">
        <f>'Detailed Budget'!AA26</f>
        <v>0</v>
      </c>
      <c r="G20" s="709">
        <f>'Detailed Budget'!AE26</f>
        <v>0</v>
      </c>
    </row>
    <row r="21" spans="1:7" ht="13">
      <c r="A21" s="705" t="s">
        <v>126</v>
      </c>
      <c r="B21" s="706" t="str">
        <f>'Detailed Budget'!E27</f>
        <v>Ensuring safety of donor blood</v>
      </c>
      <c r="C21" s="709">
        <f>'Detailed Budget'!N27</f>
        <v>1575000</v>
      </c>
      <c r="D21" s="709">
        <f>'Detailed Budget'!S27</f>
        <v>1732500.0000000002</v>
      </c>
      <c r="E21" s="709">
        <f>'Detailed Budget'!W27</f>
        <v>1905000</v>
      </c>
      <c r="F21" s="709">
        <f>'Detailed Budget'!AA27</f>
        <v>2096300.0000000002</v>
      </c>
      <c r="G21" s="709">
        <f>'Detailed Budget'!AE27</f>
        <v>7308800</v>
      </c>
    </row>
    <row r="22" spans="1:7" ht="13">
      <c r="A22" s="705" t="s">
        <v>128</v>
      </c>
      <c r="B22" s="706" t="str">
        <f>'Detailed Budget'!E28</f>
        <v>Post-exposure prophylaxis of HIV infection (PEP)</v>
      </c>
      <c r="C22" s="709">
        <f>'Detailed Budget'!N28</f>
        <v>3360</v>
      </c>
      <c r="D22" s="709">
        <f>'Detailed Budget'!S28</f>
        <v>4480</v>
      </c>
      <c r="E22" s="709">
        <f>'Detailed Budget'!W28</f>
        <v>5600</v>
      </c>
      <c r="F22" s="709">
        <f>'Detailed Budget'!AA28</f>
        <v>7280</v>
      </c>
      <c r="G22" s="709">
        <f>'Detailed Budget'!AE28</f>
        <v>20720</v>
      </c>
    </row>
    <row r="23" spans="1:7" ht="13">
      <c r="A23" s="705" t="s">
        <v>1118</v>
      </c>
      <c r="B23" s="706" t="str">
        <f>'Detailed Budget'!E29</f>
        <v>Prevention of Mother to Child Transmission of HIV (PMTCT)</v>
      </c>
      <c r="C23" s="709">
        <f>'Detailed Budget'!N29</f>
        <v>380000</v>
      </c>
      <c r="D23" s="709">
        <f>'Detailed Budget'!S29</f>
        <v>380000</v>
      </c>
      <c r="E23" s="709">
        <f>'Detailed Budget'!W29</f>
        <v>380000</v>
      </c>
      <c r="F23" s="709">
        <f>'Detailed Budget'!AA29</f>
        <v>380000</v>
      </c>
      <c r="G23" s="709">
        <f>'Detailed Budget'!AE29</f>
        <v>1520000</v>
      </c>
    </row>
    <row r="24" spans="1:7">
      <c r="A24" s="713">
        <f>'Detailed Budget'!D30</f>
        <v>2</v>
      </c>
      <c r="B24" s="713" t="str">
        <f>'Detailed Budget'!E30</f>
        <v>[HIV Care and Treatment]</v>
      </c>
      <c r="C24" s="715">
        <f>'Detailed Budget'!N30</f>
        <v>13744809.375</v>
      </c>
      <c r="D24" s="715">
        <f>'Detailed Budget'!S30</f>
        <v>19738723.425000001</v>
      </c>
      <c r="E24" s="715">
        <f>'Detailed Budget'!W30</f>
        <v>22447235.149999999</v>
      </c>
      <c r="F24" s="715">
        <f>'Detailed Budget'!AA30</f>
        <v>22885214.5</v>
      </c>
      <c r="G24" s="715">
        <f>'Detailed Budget'!AE30</f>
        <v>78815982.450000003</v>
      </c>
    </row>
    <row r="25" spans="1:7">
      <c r="A25" s="710" t="str">
        <f>'Detailed Budget'!D31</f>
        <v>2.1</v>
      </c>
      <c r="B25" s="710" t="str">
        <f>'Detailed Budget'!E31</f>
        <v>Ensure uninterrupted delivery of high quality treatment and care</v>
      </c>
      <c r="C25" s="712">
        <f>'Detailed Budget'!N31</f>
        <v>13167099.375</v>
      </c>
      <c r="D25" s="712">
        <f>'Detailed Budget'!S31</f>
        <v>19161013.425000001</v>
      </c>
      <c r="E25" s="712">
        <f>'Detailed Budget'!W31</f>
        <v>21870055.149999999</v>
      </c>
      <c r="F25" s="712">
        <f>'Detailed Budget'!AA31</f>
        <v>22307534.5</v>
      </c>
      <c r="G25" s="712">
        <f>'Detailed Budget'!AE31</f>
        <v>76505702.450000003</v>
      </c>
    </row>
    <row r="26" spans="1:7" ht="13">
      <c r="A26" s="705" t="str">
        <f>'Detailed Budget'!D32</f>
        <v>2.1.1</v>
      </c>
      <c r="B26" s="706" t="str">
        <f>'Detailed Budget'!E32</f>
        <v>Delivery of essential clinical care services to all people living with HIV (PLHIV)</v>
      </c>
      <c r="C26" s="709">
        <f>'Detailed Budget'!N32</f>
        <v>12156999.375</v>
      </c>
      <c r="D26" s="709">
        <f>'Detailed Budget'!S32</f>
        <v>18180913.425000001</v>
      </c>
      <c r="E26" s="709">
        <f>'Detailed Budget'!W32</f>
        <v>20889955.149999999</v>
      </c>
      <c r="F26" s="709">
        <f>'Detailed Budget'!AA32</f>
        <v>21327434.5</v>
      </c>
      <c r="G26" s="709">
        <f>'Detailed Budget'!AE32</f>
        <v>72555302.450000003</v>
      </c>
    </row>
    <row r="27" spans="1:7" ht="26">
      <c r="A27" s="705" t="str">
        <f>'Detailed Budget'!D39</f>
        <v>2.1.2</v>
      </c>
      <c r="B27" s="706" t="str">
        <f>'Detailed Budget'!E39</f>
        <v>Provision of ART to all PLHIV in need in accordance with existing guidelines, including in the region of Abkhazia</v>
      </c>
      <c r="C27" s="709">
        <f>'Detailed Budget'!N39</f>
        <v>165980</v>
      </c>
      <c r="D27" s="709">
        <f>'Detailed Budget'!S39</f>
        <v>165980</v>
      </c>
      <c r="E27" s="709">
        <f>'Detailed Budget'!W39</f>
        <v>165980</v>
      </c>
      <c r="F27" s="709">
        <f>'Detailed Budget'!AA39</f>
        <v>165980</v>
      </c>
      <c r="G27" s="709">
        <f>'Detailed Budget'!AE39</f>
        <v>663920</v>
      </c>
    </row>
    <row r="28" spans="1:7" ht="14.25" customHeight="1">
      <c r="A28" s="705" t="str">
        <f>'Detailed Budget'!D40</f>
        <v>2.1.3</v>
      </c>
      <c r="B28" s="706" t="str">
        <f>'Detailed Budget'!E40</f>
        <v>Effective programme administration and quality of service delivery</v>
      </c>
      <c r="C28" s="709">
        <f>'Detailed Budget'!N40</f>
        <v>844120</v>
      </c>
      <c r="D28" s="709">
        <f>'Detailed Budget'!S40</f>
        <v>814120</v>
      </c>
      <c r="E28" s="709">
        <f>'Detailed Budget'!W40</f>
        <v>814120</v>
      </c>
      <c r="F28" s="709">
        <f>'Detailed Budget'!AA40</f>
        <v>814120</v>
      </c>
      <c r="G28" s="709">
        <f>'Detailed Budget'!AE40</f>
        <v>3286480</v>
      </c>
    </row>
    <row r="29" spans="1:7" ht="13">
      <c r="A29" s="710" t="str">
        <f>'Detailed Budget'!D41</f>
        <v>2.2</v>
      </c>
      <c r="B29" s="711" t="str">
        <f>'Detailed Budget'!E41</f>
        <v>Reduce morbidity and mortality due to TB and HCV co-infections and injecting drug use</v>
      </c>
      <c r="C29" s="712">
        <f>'Detailed Budget'!N41</f>
        <v>0</v>
      </c>
      <c r="D29" s="712">
        <f>'Detailed Budget'!S41</f>
        <v>0</v>
      </c>
      <c r="E29" s="712">
        <f>'Detailed Budget'!W41</f>
        <v>0</v>
      </c>
      <c r="F29" s="712">
        <f>'Detailed Budget'!AA41</f>
        <v>0</v>
      </c>
      <c r="G29" s="712">
        <f>'Detailed Budget'!AE41</f>
        <v>0</v>
      </c>
    </row>
    <row r="30" spans="1:7" ht="13">
      <c r="A30" s="705" t="str">
        <f>'Detailed Budget'!D42</f>
        <v>2.2.1</v>
      </c>
      <c r="B30" s="706" t="str">
        <f>'Detailed Budget'!E42</f>
        <v>Intensify HIV/TB collaborative activities (funded from the TB program)</v>
      </c>
      <c r="C30" s="709">
        <f>'Detailed Budget'!N42</f>
        <v>0</v>
      </c>
      <c r="D30" s="709">
        <f>'Detailed Budget'!S42</f>
        <v>0</v>
      </c>
      <c r="E30" s="709">
        <f>'Detailed Budget'!W42</f>
        <v>0</v>
      </c>
      <c r="F30" s="709">
        <f>'Detailed Budget'!AA42</f>
        <v>0</v>
      </c>
      <c r="G30" s="709">
        <f>'Detailed Budget'!AE42</f>
        <v>0</v>
      </c>
    </row>
    <row r="31" spans="1:7" ht="13">
      <c r="A31" s="705" t="str">
        <f>'Detailed Budget'!D43</f>
        <v>2.2.2</v>
      </c>
      <c r="B31" s="706" t="str">
        <f>'Detailed Budget'!E43</f>
        <v>Provide treatment and care for viral hepatitis  (funded from the HVC program)</v>
      </c>
      <c r="C31" s="709">
        <f>'Detailed Budget'!N43</f>
        <v>0</v>
      </c>
      <c r="D31" s="709">
        <f>'Detailed Budget'!S43</f>
        <v>0</v>
      </c>
      <c r="E31" s="709">
        <f>'Detailed Budget'!W43</f>
        <v>0</v>
      </c>
      <c r="F31" s="709">
        <f>'Detailed Budget'!AA43</f>
        <v>0</v>
      </c>
      <c r="G31" s="709">
        <f>'Detailed Budget'!AE43</f>
        <v>0</v>
      </c>
    </row>
    <row r="32" spans="1:7" ht="13">
      <c r="A32" s="705" t="str">
        <f>'Detailed Budget'!D44</f>
        <v>2.3</v>
      </c>
      <c r="B32" s="706" t="str">
        <f>'Detailed Budget'!E44</f>
        <v>Ensure provision of care and support services for PLHIV</v>
      </c>
      <c r="C32" s="709">
        <f>'Detailed Budget'!N44</f>
        <v>577710</v>
      </c>
      <c r="D32" s="709">
        <f>'Detailed Budget'!S44</f>
        <v>577710</v>
      </c>
      <c r="E32" s="709">
        <f>'Detailed Budget'!W44</f>
        <v>577180</v>
      </c>
      <c r="F32" s="709">
        <f>'Detailed Budget'!AA44</f>
        <v>577680</v>
      </c>
      <c r="G32" s="709">
        <f>'Detailed Budget'!AE44</f>
        <v>2310280</v>
      </c>
    </row>
    <row r="33" spans="1:7" ht="13">
      <c r="A33" s="705" t="str">
        <f>'Detailed Budget'!D45</f>
        <v>2.3.1</v>
      </c>
      <c r="B33" s="706" t="str">
        <f>'Detailed Budget'!E45</f>
        <v>Ensure operation of peer-support services</v>
      </c>
      <c r="C33" s="709">
        <f>'Detailed Budget'!N45</f>
        <v>371530</v>
      </c>
      <c r="D33" s="709">
        <f>'Detailed Budget'!S45</f>
        <v>371530</v>
      </c>
      <c r="E33" s="709">
        <f>'Detailed Budget'!W45</f>
        <v>371000</v>
      </c>
      <c r="F33" s="709">
        <f>'Detailed Budget'!AA45</f>
        <v>371500</v>
      </c>
      <c r="G33" s="709">
        <f>'Detailed Budget'!AE45</f>
        <v>1485560</v>
      </c>
    </row>
    <row r="34" spans="1:7" ht="13">
      <c r="A34" s="705" t="str">
        <f>'Detailed Budget'!D46</f>
        <v>2.3.2</v>
      </c>
      <c r="B34" s="706" t="str">
        <f>'Detailed Budget'!E46</f>
        <v>Provide palliative care for chronically ill patients</v>
      </c>
      <c r="C34" s="709">
        <f>'Detailed Budget'!N46</f>
        <v>144580</v>
      </c>
      <c r="D34" s="709">
        <f>'Detailed Budget'!S46</f>
        <v>144580</v>
      </c>
      <c r="E34" s="709">
        <f>'Detailed Budget'!W46</f>
        <v>144580</v>
      </c>
      <c r="F34" s="709">
        <f>'Detailed Budget'!AA46</f>
        <v>144580</v>
      </c>
      <c r="G34" s="709">
        <f>'Detailed Budget'!AE46</f>
        <v>578320</v>
      </c>
    </row>
    <row r="35" spans="1:7" ht="26">
      <c r="A35" s="705" t="str">
        <f>'Detailed Budget'!D47</f>
        <v>2.3.3</v>
      </c>
      <c r="B35" s="706" t="str">
        <f>'Detailed Budget'!E47</f>
        <v>Support effective linkage of PLHIV to HIV and other medical care, as well as supportive services (case-manager)</v>
      </c>
      <c r="C35" s="709">
        <f>'Detailed Budget'!N47</f>
        <v>61600</v>
      </c>
      <c r="D35" s="709">
        <f>'Detailed Budget'!S47</f>
        <v>61600</v>
      </c>
      <c r="E35" s="709">
        <f>'Detailed Budget'!W47</f>
        <v>61600</v>
      </c>
      <c r="F35" s="709">
        <f>'Detailed Budget'!AA47</f>
        <v>61600</v>
      </c>
      <c r="G35" s="709">
        <f>'Detailed Budget'!AE47</f>
        <v>246400</v>
      </c>
    </row>
    <row r="36" spans="1:7" ht="13">
      <c r="A36" s="713">
        <f>'Detailed Budget'!D48</f>
        <v>3</v>
      </c>
      <c r="B36" s="714" t="s">
        <v>1126</v>
      </c>
      <c r="C36" s="715">
        <f>'Detailed Budget'!N48</f>
        <v>1094582.5</v>
      </c>
      <c r="D36" s="715">
        <f>'Detailed Budget'!S48</f>
        <v>699095</v>
      </c>
      <c r="E36" s="715">
        <f>'Detailed Budget'!W48</f>
        <v>929070</v>
      </c>
      <c r="F36" s="715">
        <f>'Detailed Budget'!AA48</f>
        <v>1023570</v>
      </c>
      <c r="G36" s="715">
        <f>'Detailed Budget'!AE48</f>
        <v>3746317.5</v>
      </c>
    </row>
    <row r="37" spans="1:7" ht="26">
      <c r="A37" s="710">
        <f>'Detailed Budget'!D49</f>
        <v>3.1</v>
      </c>
      <c r="B37" s="711" t="str">
        <f>'Detailed Budget'!E49</f>
        <v>Ensure adequacy of state budget allocations for HIV prevention and treatment to sustain and scale-up the national response</v>
      </c>
      <c r="C37" s="712">
        <f>'Detailed Budget'!N49</f>
        <v>221500</v>
      </c>
      <c r="D37" s="712">
        <f>'Detailed Budget'!S49</f>
        <v>184000</v>
      </c>
      <c r="E37" s="712">
        <f>'Detailed Budget'!W49</f>
        <v>184000</v>
      </c>
      <c r="F37" s="712">
        <f>'Detailed Budget'!AA49</f>
        <v>183500</v>
      </c>
      <c r="G37" s="712">
        <f>'Detailed Budget'!AE49</f>
        <v>773000</v>
      </c>
    </row>
    <row r="38" spans="1:7" ht="26">
      <c r="A38" s="705" t="str">
        <f>'Detailed Budget'!D50</f>
        <v>3.1.1</v>
      </c>
      <c r="B38" s="706" t="str">
        <f>'Detailed Budget'!E50</f>
        <v>Continuous monitoring of HIV related expenditures through the national health accounts analysis</v>
      </c>
      <c r="C38" s="709">
        <f>'Detailed Budget'!N50</f>
        <v>62500</v>
      </c>
      <c r="D38" s="709">
        <f>'Detailed Budget'!S50</f>
        <v>62500</v>
      </c>
      <c r="E38" s="709">
        <f>'Detailed Budget'!W50</f>
        <v>62500</v>
      </c>
      <c r="F38" s="709">
        <f>'Detailed Budget'!AA50</f>
        <v>62500</v>
      </c>
      <c r="G38" s="709">
        <f>'Detailed Budget'!AE50</f>
        <v>250000</v>
      </c>
    </row>
    <row r="39" spans="1:7" ht="26">
      <c r="A39" s="705" t="s">
        <v>157</v>
      </c>
      <c r="B39" s="706" t="str">
        <f>'Detailed Budget'!E51</f>
        <v>Support implementation of transition plan through establishing a dedicated M&amp;E function (FIN.57-64)</v>
      </c>
      <c r="C39" s="709">
        <f>'Detailed Budget'!N51</f>
        <v>90500</v>
      </c>
      <c r="D39" s="709">
        <f>'Detailed Budget'!S51</f>
        <v>90500</v>
      </c>
      <c r="E39" s="709">
        <f>'Detailed Budget'!W51</f>
        <v>90500</v>
      </c>
      <c r="F39" s="709">
        <f>'Detailed Budget'!AA51</f>
        <v>90000</v>
      </c>
      <c r="G39" s="709">
        <f>'Detailed Budget'!AE51</f>
        <v>361500</v>
      </c>
    </row>
    <row r="40" spans="1:7" ht="26">
      <c r="A40" s="705" t="s">
        <v>1119</v>
      </c>
      <c r="B40" s="706" t="str">
        <f>'Detailed Budget'!E52</f>
        <v>Ensure full budgetary commitment and allocative efficiency for national HIV response  (FIN.57-64)</v>
      </c>
      <c r="C40" s="709">
        <f>'Detailed Budget'!N52</f>
        <v>68500</v>
      </c>
      <c r="D40" s="709">
        <f>'Detailed Budget'!S52</f>
        <v>31000</v>
      </c>
      <c r="E40" s="709">
        <f>'Detailed Budget'!W52</f>
        <v>31000</v>
      </c>
      <c r="F40" s="709">
        <f>'Detailed Budget'!AA52</f>
        <v>31000</v>
      </c>
      <c r="G40" s="709">
        <f>'Detailed Budget'!AE52</f>
        <v>161500</v>
      </c>
    </row>
    <row r="41" spans="1:7" ht="13">
      <c r="A41" s="710">
        <f>'Detailed Budget'!D53</f>
        <v>3.2</v>
      </c>
      <c r="B41" s="711" t="str">
        <f>'Detailed Budget'!E53</f>
        <v>Improved policy environment and stakeholder coordination</v>
      </c>
      <c r="C41" s="712">
        <f>'Detailed Budget'!N53</f>
        <v>32710</v>
      </c>
      <c r="D41" s="712">
        <f>'Detailed Budget'!S53</f>
        <v>171345</v>
      </c>
      <c r="E41" s="712">
        <f>'Detailed Budget'!W53</f>
        <v>172300</v>
      </c>
      <c r="F41" s="712">
        <f>'Detailed Budget'!AA53</f>
        <v>172300</v>
      </c>
      <c r="G41" s="712">
        <f>'Detailed Budget'!AE53</f>
        <v>548655</v>
      </c>
    </row>
    <row r="42" spans="1:7" ht="13">
      <c r="A42" s="705" t="str">
        <f>'Detailed Budget'!D54</f>
        <v>3.2.1</v>
      </c>
      <c r="B42" s="706" t="str">
        <f>'Detailed Budget'!E54</f>
        <v>Regular reviews and analyses of HIV related legislation</v>
      </c>
      <c r="C42" s="709">
        <f>'Detailed Budget'!N54</f>
        <v>22710</v>
      </c>
      <c r="D42" s="709">
        <f>'Detailed Budget'!S54</f>
        <v>23845</v>
      </c>
      <c r="E42" s="709">
        <f>'Detailed Budget'!W54</f>
        <v>24800</v>
      </c>
      <c r="F42" s="709">
        <f>'Detailed Budget'!AA54</f>
        <v>24800</v>
      </c>
      <c r="G42" s="709">
        <f>'Detailed Budget'!AE54</f>
        <v>96155</v>
      </c>
    </row>
    <row r="43" spans="1:7" ht="26">
      <c r="A43" s="705" t="s">
        <v>165</v>
      </c>
      <c r="B43" s="706" t="str">
        <f>'Detailed Budget'!E55</f>
        <v>Development and implementation of stigma reduction activities by PLHIV organisations and KAP networks</v>
      </c>
      <c r="C43" s="709">
        <f>'Detailed Budget'!N55</f>
        <v>0</v>
      </c>
      <c r="D43" s="709">
        <f>'Detailed Budget'!S55</f>
        <v>137500</v>
      </c>
      <c r="E43" s="709">
        <f>'Detailed Budget'!W55</f>
        <v>137500</v>
      </c>
      <c r="F43" s="709">
        <f>'Detailed Budget'!AA55</f>
        <v>137500</v>
      </c>
      <c r="G43" s="709">
        <f>'Detailed Budget'!AE55</f>
        <v>412500</v>
      </c>
    </row>
    <row r="44" spans="1:7" ht="13">
      <c r="A44" s="705" t="s">
        <v>167</v>
      </c>
      <c r="B44" s="706" t="str">
        <f>'Detailed Budget'!E56</f>
        <v>National AIDS Conference</v>
      </c>
      <c r="C44" s="709">
        <f>'Detailed Budget'!N56</f>
        <v>10000</v>
      </c>
      <c r="D44" s="709">
        <f>'Detailed Budget'!S56</f>
        <v>10000</v>
      </c>
      <c r="E44" s="709">
        <f>'Detailed Budget'!W56</f>
        <v>10000</v>
      </c>
      <c r="F44" s="709">
        <f>'Detailed Budget'!AA56</f>
        <v>10000</v>
      </c>
      <c r="G44" s="709">
        <f>'Detailed Budget'!AE56</f>
        <v>40000</v>
      </c>
    </row>
    <row r="45" spans="1:7" ht="13">
      <c r="A45" s="710">
        <f>'Detailed Budget'!D57</f>
        <v>3.3</v>
      </c>
      <c r="B45" s="711" t="str">
        <f>'Detailed Budget'!E57</f>
        <v>Generate evidence for informed decision making</v>
      </c>
      <c r="C45" s="712">
        <f>'Detailed Budget'!N57</f>
        <v>840372.5</v>
      </c>
      <c r="D45" s="712">
        <f>'Detailed Budget'!S57</f>
        <v>343750</v>
      </c>
      <c r="E45" s="712">
        <f>'Detailed Budget'!W57</f>
        <v>572770</v>
      </c>
      <c r="F45" s="712">
        <f>'Detailed Budget'!AA57</f>
        <v>667770</v>
      </c>
      <c r="G45" s="712">
        <f>'Detailed Budget'!AE57</f>
        <v>2424662.5</v>
      </c>
    </row>
    <row r="46" spans="1:7" ht="52">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f>
        <v>30000</v>
      </c>
      <c r="D46" s="709">
        <f>'Detailed Budget'!S58</f>
        <v>0</v>
      </c>
      <c r="E46" s="709">
        <f>'Detailed Budget'!W58</f>
        <v>0</v>
      </c>
      <c r="F46" s="709">
        <f>'Detailed Budget'!AA58</f>
        <v>0</v>
      </c>
      <c r="G46" s="709">
        <f>'Detailed Budget'!AE58</f>
        <v>30000</v>
      </c>
    </row>
    <row r="47" spans="1:7" ht="24" customHeight="1">
      <c r="A47" s="705" t="s">
        <v>190</v>
      </c>
      <c r="B47" s="706" t="str">
        <f>'Detailed Budget'!E59</f>
        <v xml:space="preserve">Improve HIV  program's  accountability to disseminate programmatic and financial data to key actors and wider public. </v>
      </c>
      <c r="C47" s="709">
        <f>'Detailed Budget'!N59</f>
        <v>12500</v>
      </c>
      <c r="D47" s="709">
        <f>'Detailed Budget'!S59</f>
        <v>12500</v>
      </c>
      <c r="E47" s="709">
        <f>'Detailed Budget'!W59</f>
        <v>12500</v>
      </c>
      <c r="F47" s="709">
        <f>'Detailed Budget'!AA59</f>
        <v>12500</v>
      </c>
      <c r="G47" s="709">
        <f>'Detailed Budget'!AE59</f>
        <v>50000</v>
      </c>
    </row>
    <row r="48" spans="1:7" ht="15.75" customHeight="1">
      <c r="A48" s="705" t="s">
        <v>192</v>
      </c>
      <c r="B48" s="706" t="str">
        <f>'Detailed Budget'!E60</f>
        <v>Develop costed HIV/AIDS National Strategy for 2023-2027 and Action Plan</v>
      </c>
      <c r="C48" s="709">
        <f>'Detailed Budget'!N60</f>
        <v>0</v>
      </c>
      <c r="D48" s="709">
        <f>'Detailed Budget'!S60</f>
        <v>0</v>
      </c>
      <c r="E48" s="709">
        <f>'Detailed Budget'!W60</f>
        <v>0</v>
      </c>
      <c r="F48" s="709">
        <f>'Detailed Budget'!AA60</f>
        <v>40000</v>
      </c>
      <c r="G48" s="709">
        <f>'Detailed Budget'!AE60</f>
        <v>40000</v>
      </c>
    </row>
    <row r="49" spans="1:7" ht="13">
      <c r="A49" s="705" t="s">
        <v>194</v>
      </c>
      <c r="B49" s="706" t="str">
        <f>'Detailed Budget'!E61</f>
        <v>Sustainable development of Health Information System in HIV national response</v>
      </c>
      <c r="C49" s="709">
        <f>'Detailed Budget'!N61</f>
        <v>21000</v>
      </c>
      <c r="D49" s="709">
        <f>'Detailed Budget'!S61</f>
        <v>21000</v>
      </c>
      <c r="E49" s="709">
        <f>'Detailed Budget'!W61</f>
        <v>0</v>
      </c>
      <c r="F49" s="709">
        <f>'Detailed Budget'!AA61</f>
        <v>0</v>
      </c>
      <c r="G49" s="709">
        <f>'Detailed Budget'!AE61</f>
        <v>42000</v>
      </c>
    </row>
    <row r="50" spans="1:7" ht="24" customHeight="1">
      <c r="A50" s="705" t="s">
        <v>196</v>
      </c>
      <c r="B50" s="706" t="str">
        <f>'Detailed Budget'!E62</f>
        <v>Develop policy for production and continuous professional development of human resources for HIV/AIDS programs, including CSO personnel</v>
      </c>
      <c r="C50" s="709">
        <f>'Detailed Budget'!N62</f>
        <v>10500</v>
      </c>
      <c r="D50" s="709">
        <f>'Detailed Budget'!S62</f>
        <v>0</v>
      </c>
      <c r="E50" s="709">
        <f>'Detailed Budget'!W62</f>
        <v>0</v>
      </c>
      <c r="F50" s="709">
        <f>'Detailed Budget'!AA62</f>
        <v>0</v>
      </c>
      <c r="G50" s="709">
        <f>'Detailed Budget'!AE62</f>
        <v>10500</v>
      </c>
    </row>
    <row r="51" spans="1:7" ht="13">
      <c r="A51" s="705" t="s">
        <v>753</v>
      </c>
      <c r="B51" s="706" t="str">
        <f>'Detailed Budget'!E63</f>
        <v>Integrate HIV training modules in the undergraduate and postgraduate education system</v>
      </c>
      <c r="C51" s="709">
        <f>'Detailed Budget'!N63</f>
        <v>5250</v>
      </c>
      <c r="D51" s="709">
        <f>'Detailed Budget'!S63</f>
        <v>5250</v>
      </c>
      <c r="E51" s="709">
        <f>'Detailed Budget'!W63</f>
        <v>5250</v>
      </c>
      <c r="F51" s="709">
        <f>'Detailed Budget'!AA63</f>
        <v>5250</v>
      </c>
      <c r="G51" s="709">
        <f>'Detailed Budget'!AE63</f>
        <v>21000</v>
      </c>
    </row>
    <row r="52" spans="1:7" ht="13">
      <c r="A52" s="705" t="s">
        <v>754</v>
      </c>
      <c r="B52" s="706" t="str">
        <f>'Detailed Budget'!E64</f>
        <v>Training of trainers, including that for academia staff on HIV related topics</v>
      </c>
      <c r="C52" s="709">
        <f>'Detailed Budget'!N64</f>
        <v>46250</v>
      </c>
      <c r="D52" s="709">
        <f>'Detailed Budget'!S64</f>
        <v>55000</v>
      </c>
      <c r="E52" s="709">
        <f>'Detailed Budget'!W64</f>
        <v>20020</v>
      </c>
      <c r="F52" s="709">
        <f>'Detailed Budget'!AA64</f>
        <v>20020</v>
      </c>
      <c r="G52" s="709">
        <f>'Detailed Budget'!AE64</f>
        <v>141290</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f>
        <v>664872.5</v>
      </c>
      <c r="D53" s="709">
        <f>'Detailed Budget'!S65</f>
        <v>0</v>
      </c>
      <c r="E53" s="709">
        <f>'Detailed Budget'!W65</f>
        <v>450000</v>
      </c>
      <c r="F53" s="709">
        <f>'Detailed Budget'!AA65</f>
        <v>350000</v>
      </c>
      <c r="G53" s="709">
        <f>'Detailed Budget'!AE65</f>
        <v>1464872.5</v>
      </c>
    </row>
    <row r="54" spans="1:7" ht="13">
      <c r="A54" s="705" t="s">
        <v>1121</v>
      </c>
      <c r="B54" s="706" t="str">
        <f>'Detailed Budget'!E66</f>
        <v>Pre-treatment HIV drug resistance survey (2019, 2021)</v>
      </c>
      <c r="C54" s="709">
        <f>'Detailed Budget'!N66</f>
        <v>0</v>
      </c>
      <c r="D54" s="709">
        <f>'Detailed Budget'!S66</f>
        <v>160000</v>
      </c>
      <c r="E54" s="709">
        <f>'Detailed Budget'!W66</f>
        <v>0</v>
      </c>
      <c r="F54" s="709">
        <f>'Detailed Budget'!AA66</f>
        <v>160000</v>
      </c>
      <c r="G54" s="709">
        <f>'Detailed Budget'!AE66</f>
        <v>320000</v>
      </c>
    </row>
    <row r="55" spans="1:7" ht="13">
      <c r="A55" s="705" t="s">
        <v>1122</v>
      </c>
      <c r="B55" s="706" t="str">
        <f>'Detailed Budget'!E67</f>
        <v>Monitoring recent HIV infections (2019, 2020,2021,2022)</v>
      </c>
      <c r="C55" s="709">
        <f>'Detailed Budget'!N67</f>
        <v>50000</v>
      </c>
      <c r="D55" s="709">
        <f>'Detailed Budget'!S67</f>
        <v>50000</v>
      </c>
      <c r="E55" s="709">
        <f>'Detailed Budget'!W67</f>
        <v>50000</v>
      </c>
      <c r="F55" s="709">
        <f>'Detailed Budget'!AA67</f>
        <v>50000</v>
      </c>
      <c r="G55" s="709">
        <f>'Detailed Budget'!AE67</f>
        <v>200000</v>
      </c>
    </row>
    <row r="56" spans="1:7" ht="13">
      <c r="A56" s="705" t="s">
        <v>1123</v>
      </c>
      <c r="B56" s="706" t="str">
        <f>'Detailed Budget'!E68</f>
        <v>Assessing engagement in HIV care (2019, 2021)</v>
      </c>
      <c r="C56" s="709">
        <f>'Detailed Budget'!N68</f>
        <v>0</v>
      </c>
      <c r="D56" s="709">
        <f>'Detailed Budget'!S68</f>
        <v>25000</v>
      </c>
      <c r="E56" s="709">
        <f>'Detailed Budget'!W68</f>
        <v>0</v>
      </c>
      <c r="F56" s="709">
        <f>'Detailed Budget'!AA68</f>
        <v>25000</v>
      </c>
      <c r="G56" s="709">
        <f>'Detailed Budget'!AE68</f>
        <v>50000</v>
      </c>
    </row>
    <row r="57" spans="1:7" ht="13">
      <c r="A57" s="705" t="s">
        <v>1124</v>
      </c>
      <c r="B57" s="706" t="str">
        <f>'Detailed Budget'!E69</f>
        <v>Survey on health service accessibility (2020, 2022)</v>
      </c>
      <c r="C57" s="709">
        <f>'Detailed Budget'!N69</f>
        <v>0</v>
      </c>
      <c r="D57" s="709">
        <f>'Detailed Budget'!S69</f>
        <v>0</v>
      </c>
      <c r="E57" s="709">
        <f>'Detailed Budget'!W69</f>
        <v>25000</v>
      </c>
      <c r="F57" s="709">
        <f>'Detailed Budget'!AA69</f>
        <v>0</v>
      </c>
      <c r="G57" s="709">
        <f>'Detailed Budget'!AE69</f>
        <v>25000</v>
      </c>
    </row>
    <row r="58" spans="1:7" ht="15.75" customHeight="1">
      <c r="A58" s="705" t="s">
        <v>1125</v>
      </c>
      <c r="B58" s="706" t="str">
        <f>'Detailed Budget'!E70</f>
        <v>Updating public heath and clinical guidelines and national standards</v>
      </c>
      <c r="C58" s="709">
        <f>'Detailed Budget'!N70</f>
        <v>0</v>
      </c>
      <c r="D58" s="709">
        <f>'Detailed Budget'!S70</f>
        <v>15000</v>
      </c>
      <c r="E58" s="709">
        <f>'Detailed Budget'!W70</f>
        <v>10000</v>
      </c>
      <c r="F58" s="709">
        <f>'Detailed Budget'!AA70</f>
        <v>5000</v>
      </c>
      <c r="G58" s="709">
        <f>'Detailed Budget'!AE70</f>
        <v>30000</v>
      </c>
    </row>
    <row r="59" spans="1:7" ht="13">
      <c r="A59" s="713">
        <f>'Detailed Budget'!D71</f>
        <v>4</v>
      </c>
      <c r="B59" s="714" t="str">
        <f>'Detailed Budget'!E71</f>
        <v>Management of contribution from international funding mechanism</v>
      </c>
      <c r="C59" s="715">
        <f>'Detailed Budget'!N71</f>
        <v>800000</v>
      </c>
      <c r="D59" s="715">
        <f>'Detailed Budget'!S71</f>
        <v>800000</v>
      </c>
      <c r="E59" s="715">
        <f>'Detailed Budget'!W71</f>
        <v>800000</v>
      </c>
      <c r="F59" s="715">
        <f>'Detailed Budget'!AA71</f>
        <v>400000</v>
      </c>
      <c r="G59" s="715">
        <f>'Detailed Budget'!AE71</f>
        <v>2800000</v>
      </c>
    </row>
    <row r="60" spans="1:7" ht="13">
      <c r="A60" s="716"/>
      <c r="B60" s="717" t="str">
        <f>'Detailed Budget'!E72</f>
        <v>TOTAL</v>
      </c>
      <c r="C60" s="718">
        <f>'Detailed Budget'!N72</f>
        <v>35846789.416242927</v>
      </c>
      <c r="D60" s="718">
        <f>'Detailed Budget'!S72</f>
        <v>43459326.586391427</v>
      </c>
      <c r="E60" s="718">
        <f>'Detailed Budget'!W72</f>
        <v>47337543.569531143</v>
      </c>
      <c r="F60" s="718">
        <f>'Detailed Budget'!AA72</f>
        <v>48255503.665908352</v>
      </c>
      <c r="G60" s="718">
        <f>'Detailed Budget'!AE72</f>
        <v>174899163.23807383</v>
      </c>
    </row>
    <row r="61" spans="1:7" customFormat="1" ht="15"/>
    <row r="62" spans="1:7" customFormat="1" ht="15"/>
    <row r="63" spans="1:7" customFormat="1" ht="15"/>
    <row r="64" spans="1:7"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J1005"/>
  <sheetViews>
    <sheetView workbookViewId="0">
      <pane xSplit="5" ySplit="9" topLeftCell="N10" activePane="bottomRight" state="frozen"/>
      <selection activeCell="C60" sqref="C60:F60"/>
      <selection pane="topRight" activeCell="C60" sqref="C60:F60"/>
      <selection pane="bottomLeft" activeCell="C60" sqref="C60:F60"/>
      <selection pane="bottomRight" activeCell="C60" sqref="C60:F60"/>
    </sheetView>
  </sheetViews>
  <sheetFormatPr baseColWidth="10" defaultColWidth="0" defaultRowHeight="16"/>
  <cols>
    <col min="1" max="2" width="3.33203125" style="59" customWidth="1"/>
    <col min="3" max="3" width="3.33203125" style="544" customWidth="1"/>
    <col min="4" max="4" width="14.33203125" style="60" customWidth="1"/>
    <col min="5" max="5" width="38.83203125" style="59" customWidth="1"/>
    <col min="6" max="7" width="15" style="59" hidden="1" customWidth="1"/>
    <col min="8" max="8" width="16" style="59" hidden="1" customWidth="1"/>
    <col min="9" max="11" width="15" style="59" hidden="1" customWidth="1"/>
    <col min="12" max="12" width="16" style="59" hidden="1" customWidth="1"/>
    <col min="13" max="13" width="12.83203125" style="489" hidden="1" customWidth="1"/>
    <col min="14" max="14" width="16" style="490" customWidth="1"/>
    <col min="15" max="15" width="14.5" style="243" customWidth="1"/>
    <col min="16" max="18" width="11.83203125" style="64" customWidth="1"/>
    <col min="19" max="19" width="12.1640625" style="490" bestFit="1" customWidth="1"/>
    <col min="20" max="20" width="12.1640625" style="64" bestFit="1" customWidth="1"/>
    <col min="21" max="21" width="12.5" style="64" bestFit="1" customWidth="1"/>
    <col min="22" max="22" width="11.1640625" style="64" bestFit="1" customWidth="1"/>
    <col min="23" max="23" width="12.6640625" style="490" customWidth="1"/>
    <col min="24" max="24" width="12.6640625" style="244" customWidth="1"/>
    <col min="25" max="26" width="12.6640625" style="59" customWidth="1"/>
    <col min="27" max="27" width="14.1640625" style="490" bestFit="1" customWidth="1"/>
    <col min="28" max="28" width="14.1640625" style="244" bestFit="1" customWidth="1"/>
    <col min="29" max="30" width="14.1640625" style="59" bestFit="1" customWidth="1"/>
    <col min="31" max="36" width="16.5" style="59" customWidth="1"/>
    <col min="37" max="16384" width="16.5" style="59" hidden="1"/>
  </cols>
  <sheetData>
    <row r="2" spans="1:36">
      <c r="O2" s="553"/>
    </row>
    <row r="3" spans="1:36">
      <c r="E3" s="61"/>
      <c r="O3" s="633">
        <f>O11</f>
        <v>9373705</v>
      </c>
      <c r="Q3" s="589">
        <f>T3+X3+AB3-(O3*3)</f>
        <v>16360274.540960953</v>
      </c>
      <c r="S3" s="601"/>
      <c r="T3" s="633">
        <f>T11</f>
        <v>11594242.637264952</v>
      </c>
      <c r="X3" s="633">
        <f>X11</f>
        <v>14506945.704942239</v>
      </c>
      <c r="AB3" s="633">
        <f>AB11</f>
        <v>18380201.198753763</v>
      </c>
    </row>
    <row r="4" spans="1:36">
      <c r="D4" s="65" t="s">
        <v>78</v>
      </c>
      <c r="E4" s="61"/>
      <c r="Q4" s="589">
        <f>Q3/2.5</f>
        <v>6544109.8163843807</v>
      </c>
      <c r="S4" s="601"/>
    </row>
    <row r="5" spans="1:36">
      <c r="D5" s="66"/>
      <c r="E5" s="61"/>
      <c r="H5" s="59">
        <v>2.5</v>
      </c>
      <c r="L5" s="59">
        <v>2.5</v>
      </c>
      <c r="S5" s="601"/>
    </row>
    <row r="6" spans="1:36">
      <c r="D6" s="65" t="s">
        <v>79</v>
      </c>
      <c r="E6" s="61"/>
      <c r="M6" s="492"/>
    </row>
    <row r="7" spans="1:36" ht="17" thickBot="1">
      <c r="E7" s="61"/>
    </row>
    <row r="8" spans="1:36">
      <c r="D8" s="953" t="s">
        <v>81</v>
      </c>
      <c r="E8" s="955" t="s">
        <v>82</v>
      </c>
      <c r="F8" s="950" t="s">
        <v>83</v>
      </c>
      <c r="G8" s="950"/>
      <c r="H8" s="950"/>
      <c r="I8" s="950"/>
      <c r="J8" s="950" t="s">
        <v>847</v>
      </c>
      <c r="K8" s="950"/>
      <c r="L8" s="950"/>
      <c r="M8" s="951" t="s">
        <v>1127</v>
      </c>
      <c r="N8" s="962">
        <v>2019</v>
      </c>
      <c r="O8" s="963"/>
      <c r="P8" s="963"/>
      <c r="Q8" s="963"/>
      <c r="R8" s="964"/>
      <c r="S8" s="965">
        <v>2020</v>
      </c>
      <c r="T8" s="966"/>
      <c r="U8" s="966"/>
      <c r="V8" s="967"/>
      <c r="W8" s="968">
        <v>2021</v>
      </c>
      <c r="X8" s="969"/>
      <c r="Y8" s="969"/>
      <c r="Z8" s="970"/>
      <c r="AA8" s="971">
        <v>2022</v>
      </c>
      <c r="AB8" s="972"/>
      <c r="AC8" s="972"/>
      <c r="AD8" s="973"/>
      <c r="AE8" s="957" t="s">
        <v>903</v>
      </c>
      <c r="AF8" s="958"/>
      <c r="AG8" s="958"/>
      <c r="AH8" s="958"/>
    </row>
    <row r="9" spans="1:36" ht="30">
      <c r="D9" s="954"/>
      <c r="E9" s="956"/>
      <c r="F9" s="507" t="s">
        <v>86</v>
      </c>
      <c r="G9" s="507" t="s">
        <v>87</v>
      </c>
      <c r="H9" s="507" t="s">
        <v>88</v>
      </c>
      <c r="I9" s="507" t="s">
        <v>89</v>
      </c>
      <c r="J9" s="507" t="s">
        <v>86</v>
      </c>
      <c r="K9" s="507" t="s">
        <v>87</v>
      </c>
      <c r="L9" s="507" t="s">
        <v>88</v>
      </c>
      <c r="M9" s="952"/>
      <c r="N9" s="505" t="s">
        <v>4</v>
      </c>
      <c r="O9" s="506" t="s">
        <v>521</v>
      </c>
      <c r="P9" s="509" t="s">
        <v>522</v>
      </c>
      <c r="Q9" s="504" t="s">
        <v>845</v>
      </c>
      <c r="R9" s="508" t="s">
        <v>1128</v>
      </c>
      <c r="S9" s="505" t="s">
        <v>4</v>
      </c>
      <c r="T9" s="509" t="s">
        <v>521</v>
      </c>
      <c r="U9" s="509" t="s">
        <v>522</v>
      </c>
      <c r="V9" s="504" t="s">
        <v>845</v>
      </c>
      <c r="W9" s="505" t="s">
        <v>4</v>
      </c>
      <c r="X9" s="509" t="s">
        <v>521</v>
      </c>
      <c r="Y9" s="509" t="s">
        <v>522</v>
      </c>
      <c r="Z9" s="504" t="s">
        <v>845</v>
      </c>
      <c r="AA9" s="505" t="s">
        <v>4</v>
      </c>
      <c r="AB9" s="509" t="s">
        <v>521</v>
      </c>
      <c r="AC9" s="509" t="s">
        <v>522</v>
      </c>
      <c r="AD9" s="504" t="s">
        <v>845</v>
      </c>
      <c r="AE9" s="167" t="s">
        <v>4</v>
      </c>
      <c r="AF9" s="167" t="s">
        <v>521</v>
      </c>
      <c r="AG9" s="167" t="s">
        <v>522</v>
      </c>
      <c r="AH9" s="167" t="s">
        <v>845</v>
      </c>
    </row>
    <row r="10" spans="1:36" s="84" customFormat="1" ht="15" customHeight="1">
      <c r="A10" s="64" t="s">
        <v>4</v>
      </c>
      <c r="B10" s="64" t="s">
        <v>4</v>
      </c>
      <c r="C10" s="555">
        <v>5</v>
      </c>
      <c r="D10" s="78">
        <v>1</v>
      </c>
      <c r="E10" s="79" t="s">
        <v>90</v>
      </c>
      <c r="F10" s="80">
        <f>F11+F23</f>
        <v>8779198.4762996789</v>
      </c>
      <c r="G10" s="80">
        <f>G11+G23</f>
        <v>10201917.566970427</v>
      </c>
      <c r="H10" s="80">
        <f>H11+H23</f>
        <v>11531108.528538151</v>
      </c>
      <c r="I10" s="80">
        <f>I11+I23</f>
        <v>30512224.571808256</v>
      </c>
      <c r="J10" s="498">
        <v>21947996.190749198</v>
      </c>
      <c r="K10" s="498">
        <v>25504793.917426065</v>
      </c>
      <c r="L10" s="498">
        <v>28827771.321345378</v>
      </c>
      <c r="M10" s="491">
        <f t="shared" ref="M10:M16" si="0">-1+N10/L10</f>
        <v>-0.29903018460950326</v>
      </c>
      <c r="N10" s="617">
        <f>SUBTOTAL(9,N11:N29)</f>
        <v>20207397.541242927</v>
      </c>
      <c r="O10" s="618">
        <f t="shared" ref="O10:AD10" si="1">SUBTOTAL(9,O11:O29)</f>
        <v>12781018</v>
      </c>
      <c r="P10" s="618">
        <f t="shared" si="1"/>
        <v>7651379.5412429264</v>
      </c>
      <c r="Q10" s="618">
        <f t="shared" si="1"/>
        <v>45000</v>
      </c>
      <c r="R10" s="619">
        <f t="shared" si="1"/>
        <v>3825689.7706214632</v>
      </c>
      <c r="S10" s="617">
        <f>SUBTOTAL(9,S11:S29)</f>
        <v>22221508.161391426</v>
      </c>
      <c r="T10" s="618">
        <f t="shared" si="1"/>
        <v>15452502.637264952</v>
      </c>
      <c r="U10" s="618">
        <f t="shared" si="1"/>
        <v>6636281.5241264747</v>
      </c>
      <c r="V10" s="618">
        <f t="shared" si="1"/>
        <v>132724</v>
      </c>
      <c r="W10" s="617">
        <f t="shared" si="1"/>
        <v>23161238.419531144</v>
      </c>
      <c r="X10" s="618">
        <f t="shared" si="1"/>
        <v>18269335.204942241</v>
      </c>
      <c r="Y10" s="618">
        <f t="shared" si="1"/>
        <v>4759179.2145889038</v>
      </c>
      <c r="Z10" s="618">
        <f t="shared" si="1"/>
        <v>132724</v>
      </c>
      <c r="AA10" s="617">
        <f t="shared" si="1"/>
        <v>23946719.165908352</v>
      </c>
      <c r="AB10" s="618">
        <f t="shared" si="1"/>
        <v>22197050.698753763</v>
      </c>
      <c r="AC10" s="618">
        <f t="shared" si="1"/>
        <v>1440292.3859045857</v>
      </c>
      <c r="AD10" s="619">
        <f t="shared" si="1"/>
        <v>309376.08124999999</v>
      </c>
      <c r="AE10" s="603">
        <f>SUMIF($N$9:$AD$9,$AE$9,N10:AD10)</f>
        <v>89536863.288073838</v>
      </c>
      <c r="AF10" s="603">
        <f>SUMIF($N$9:$AD$9,$AF$9,N10:AD10)</f>
        <v>68699906.540960953</v>
      </c>
      <c r="AG10" s="603">
        <f>SUMIF($N$9:$AD$9,$AG$9,N10:AD10)</f>
        <v>20487132.665862888</v>
      </c>
      <c r="AH10" s="603">
        <f>SUMIF($N$9:$AD$9,$AH$9,N10:AD10)</f>
        <v>619824.08125000005</v>
      </c>
      <c r="AI10"/>
    </row>
    <row r="11" spans="1:36" ht="45">
      <c r="A11" s="59" t="s">
        <v>907</v>
      </c>
      <c r="B11" s="59" t="s">
        <v>907</v>
      </c>
      <c r="C11" s="556" t="s">
        <v>907</v>
      </c>
      <c r="D11" s="86" t="s">
        <v>91</v>
      </c>
      <c r="E11" s="104" t="s">
        <v>92</v>
      </c>
      <c r="F11" s="104">
        <v>7197121.4541401938</v>
      </c>
      <c r="G11" s="104">
        <v>8530010.1255529467</v>
      </c>
      <c r="H11" s="104">
        <v>9734163.2506356798</v>
      </c>
      <c r="I11" s="104">
        <v>25461294.830328822</v>
      </c>
      <c r="J11" s="500">
        <v>17992803.635350484</v>
      </c>
      <c r="K11" s="500">
        <v>21325025.313882366</v>
      </c>
      <c r="L11" s="500">
        <v>24335408.126589201</v>
      </c>
      <c r="M11" s="491">
        <f t="shared" si="0"/>
        <v>-0.29854948589944053</v>
      </c>
      <c r="N11" s="620">
        <f t="shared" ref="N11:AD11" si="2">SUBTOTAL(9,N12:N22)</f>
        <v>17070084.541242927</v>
      </c>
      <c r="O11" s="621">
        <f>SUBTOTAL(9,O12:O22)</f>
        <v>9373705</v>
      </c>
      <c r="P11" s="621">
        <f t="shared" si="2"/>
        <v>7651379.5412429264</v>
      </c>
      <c r="Q11" s="621">
        <f t="shared" si="2"/>
        <v>45000</v>
      </c>
      <c r="R11" s="622">
        <f t="shared" si="2"/>
        <v>3825689.7706214632</v>
      </c>
      <c r="S11" s="620">
        <f>SUBTOTAL(9,S12:S22)</f>
        <v>18363248.161391426</v>
      </c>
      <c r="T11" s="621">
        <f t="shared" si="2"/>
        <v>11594242.637264952</v>
      </c>
      <c r="U11" s="621">
        <f t="shared" si="2"/>
        <v>6636281.5241264747</v>
      </c>
      <c r="V11" s="621">
        <f>SUBTOTAL(9,V12:V22)</f>
        <v>132724</v>
      </c>
      <c r="W11" s="620">
        <f t="shared" si="2"/>
        <v>19398848.919531144</v>
      </c>
      <c r="X11" s="621">
        <f t="shared" si="2"/>
        <v>14506945.704942239</v>
      </c>
      <c r="Y11" s="621">
        <f t="shared" si="2"/>
        <v>4759179.2145889038</v>
      </c>
      <c r="Z11" s="622">
        <f t="shared" si="2"/>
        <v>132724</v>
      </c>
      <c r="AA11" s="620">
        <f t="shared" si="2"/>
        <v>20129869.665908352</v>
      </c>
      <c r="AB11" s="621">
        <f>SUBTOTAL(9,AB12:AB22)</f>
        <v>18380201.198753763</v>
      </c>
      <c r="AC11" s="621">
        <f t="shared" si="2"/>
        <v>1440292.3859045857</v>
      </c>
      <c r="AD11" s="622">
        <f t="shared" si="2"/>
        <v>309376.08124999999</v>
      </c>
      <c r="AE11" s="561">
        <f>SUMIF($N$9:$AD$9,$AE$9,N11:AD11)</f>
        <v>74962051.288073838</v>
      </c>
      <c r="AF11" s="561">
        <f>SUMIF($N$9:$AD$9,$AF$9,N11:AD11)</f>
        <v>53855094.540960953</v>
      </c>
      <c r="AG11" s="561">
        <f>SUMIF($N$9:$AD$9,$AG$9,N11:AD11)</f>
        <v>20487132.665862888</v>
      </c>
      <c r="AH11" s="561">
        <f>SUMIF($N$9:$AD$9,$AH$9,N11:AD11)</f>
        <v>619824.08125000005</v>
      </c>
      <c r="AI11"/>
    </row>
    <row r="12" spans="1:36" ht="15">
      <c r="A12" s="59">
        <v>1</v>
      </c>
      <c r="B12" s="59" t="s">
        <v>916</v>
      </c>
      <c r="C12" s="557">
        <v>1</v>
      </c>
      <c r="D12" s="92" t="s">
        <v>93</v>
      </c>
      <c r="E12" s="109" t="s">
        <v>94</v>
      </c>
      <c r="F12" s="94">
        <v>1787056.0645102034</v>
      </c>
      <c r="G12" s="94">
        <v>1842815.412468106</v>
      </c>
      <c r="H12" s="94">
        <v>1982072.3307817574</v>
      </c>
      <c r="I12" s="94">
        <v>5611943.8077600673</v>
      </c>
      <c r="J12" s="512">
        <v>11169100.403188772</v>
      </c>
      <c r="K12" s="512">
        <v>11517596.327925662</v>
      </c>
      <c r="L12" s="512">
        <v>12387952.067385985</v>
      </c>
      <c r="M12" s="491">
        <f t="shared" si="0"/>
        <v>-0.60525521813646077</v>
      </c>
      <c r="N12" s="623">
        <f>SUM(O12:Q12)</f>
        <v>4890079.4365762603</v>
      </c>
      <c r="O12" s="624">
        <v>0</v>
      </c>
      <c r="P12" s="624">
        <f>'Harm Reduction'!D9</f>
        <v>4890079.4365762603</v>
      </c>
      <c r="Q12" s="624">
        <v>0</v>
      </c>
      <c r="R12" s="625">
        <f>P12/2</f>
        <v>2445039.7182881301</v>
      </c>
      <c r="S12" s="623">
        <f>SUM(T12:V12)</f>
        <v>5007036.3737580925</v>
      </c>
      <c r="T12" s="624">
        <f>'Harm Reduction'!D10*0.2</f>
        <v>1001407.2747516185</v>
      </c>
      <c r="U12" s="624">
        <f>'Harm Reduction'!D10*0.8</f>
        <v>4005629.099006474</v>
      </c>
      <c r="V12" s="625"/>
      <c r="W12" s="623">
        <f>SUM(X12:Z12)</f>
        <v>5124302.3891644757</v>
      </c>
      <c r="X12" s="624">
        <f>'Harm Reduction'!D11*0.5</f>
        <v>2562151.1945822379</v>
      </c>
      <c r="Y12" s="624">
        <f>'Harm Reduction'!D11*0.5</f>
        <v>2562151.1945822379</v>
      </c>
      <c r="Z12" s="625"/>
      <c r="AA12" s="623">
        <f>SUM(AB12:AD12)</f>
        <v>5229279.9205416832</v>
      </c>
      <c r="AB12" s="624">
        <f>Table42[[#This Row],[Total]]*0.85</f>
        <v>4444887.932460431</v>
      </c>
      <c r="AC12" s="624">
        <f>Table42[[#This Row],[Total]]*0.15</f>
        <v>784391.98808125255</v>
      </c>
      <c r="AD12" s="624"/>
      <c r="AE12" s="540">
        <f t="shared" ref="AE12:AE65" si="3">SUMIF($N$9:$AD$9,$AE$9,N12:AD12)</f>
        <v>20250698.120040514</v>
      </c>
      <c r="AF12" s="540">
        <f t="shared" ref="AF12:AF65" si="4">SUMIF($N$9:$AD$9,$AF$9,N12:AD12)</f>
        <v>8008446.4017942874</v>
      </c>
      <c r="AG12" s="540">
        <f t="shared" ref="AG12:AG65" si="5">SUMIF($N$9:$AD$9,$AG$9,N12:AD12)</f>
        <v>12242251.718246223</v>
      </c>
      <c r="AH12" s="540">
        <f t="shared" ref="AH12:AH65" si="6">SUMIF($N$9:$AD$9,$AH$9,N12:AD12)</f>
        <v>0</v>
      </c>
      <c r="AI12"/>
    </row>
    <row r="13" spans="1:36" ht="30">
      <c r="A13" s="59">
        <v>2</v>
      </c>
      <c r="B13" s="59" t="s">
        <v>921</v>
      </c>
      <c r="C13" s="557">
        <v>1</v>
      </c>
      <c r="D13" s="92" t="s">
        <v>95</v>
      </c>
      <c r="E13" s="93" t="s">
        <v>96</v>
      </c>
      <c r="F13" s="94">
        <v>4450684.2443581643</v>
      </c>
      <c r="G13" s="94">
        <v>5604043.1028059134</v>
      </c>
      <c r="H13" s="94">
        <v>6558939.2546445811</v>
      </c>
      <c r="I13" s="94">
        <v>16613666.60180866</v>
      </c>
      <c r="J13" s="512">
        <v>27816776.527238525</v>
      </c>
      <c r="K13" s="512">
        <v>35025269.392536961</v>
      </c>
      <c r="L13" s="512">
        <v>40993370.341528632</v>
      </c>
      <c r="M13" s="491">
        <f t="shared" si="0"/>
        <v>-0.77298768258211525</v>
      </c>
      <c r="N13" s="623">
        <f t="shared" ref="N13:N22" si="7">SUM(O13:Q13)</f>
        <v>9306000</v>
      </c>
      <c r="O13" s="624">
        <f>'OST+'!$D$3</f>
        <v>9306000</v>
      </c>
      <c r="P13" s="624"/>
      <c r="Q13" s="624">
        <v>0</v>
      </c>
      <c r="R13" s="625"/>
      <c r="S13" s="623">
        <f t="shared" ref="S13:S22" si="8">SUM(T13:V13)</f>
        <v>9936000</v>
      </c>
      <c r="T13" s="624">
        <f>'OST+'!$E$3</f>
        <v>9936000</v>
      </c>
      <c r="U13" s="624"/>
      <c r="V13" s="625"/>
      <c r="W13" s="623">
        <f t="shared" ref="W13:W22" si="9">SUM(X13:Z13)</f>
        <v>10586000</v>
      </c>
      <c r="X13" s="624">
        <f>'OST+'!F3</f>
        <v>10586000</v>
      </c>
      <c r="Y13" s="624"/>
      <c r="Z13" s="625"/>
      <c r="AA13" s="623">
        <f t="shared" ref="AA13:AA22" si="10">SUM(AB13:AD13)</f>
        <v>11106000</v>
      </c>
      <c r="AB13" s="624">
        <f>'OST+'!$G$3</f>
        <v>11106000</v>
      </c>
      <c r="AC13" s="624"/>
      <c r="AD13" s="625"/>
      <c r="AE13" s="540">
        <f t="shared" si="3"/>
        <v>40934000</v>
      </c>
      <c r="AF13" s="540">
        <f t="shared" si="4"/>
        <v>40934000</v>
      </c>
      <c r="AG13" s="540">
        <f t="shared" si="5"/>
        <v>0</v>
      </c>
      <c r="AH13" s="540">
        <f t="shared" si="6"/>
        <v>0</v>
      </c>
      <c r="AI13"/>
    </row>
    <row r="14" spans="1:36" ht="15">
      <c r="A14" s="59">
        <v>1</v>
      </c>
      <c r="B14" s="59" t="s">
        <v>917</v>
      </c>
      <c r="C14" s="557">
        <v>1</v>
      </c>
      <c r="D14" s="92" t="s">
        <v>97</v>
      </c>
      <c r="E14" s="517" t="s">
        <v>98</v>
      </c>
      <c r="F14" s="94">
        <v>513836.69010991731</v>
      </c>
      <c r="G14" s="94">
        <v>653024.63854172791</v>
      </c>
      <c r="H14" s="94">
        <v>748215.54545273236</v>
      </c>
      <c r="I14" s="94">
        <v>1915076.8741043776</v>
      </c>
      <c r="J14" s="512">
        <v>3211479.3131869836</v>
      </c>
      <c r="K14" s="512">
        <v>4081403.9908857993</v>
      </c>
      <c r="L14" s="512">
        <v>4676347.1590795778</v>
      </c>
      <c r="M14" s="491">
        <f t="shared" si="0"/>
        <v>-0.66467404978220046</v>
      </c>
      <c r="N14" s="623">
        <f t="shared" si="7"/>
        <v>1568100.5546666668</v>
      </c>
      <c r="O14" s="624">
        <v>0</v>
      </c>
      <c r="P14" s="624">
        <f>'MSM&amp;CSW'!E37</f>
        <v>1568100.5546666668</v>
      </c>
      <c r="Q14" s="624">
        <v>0</v>
      </c>
      <c r="R14" s="625">
        <f>P14/2</f>
        <v>784050.27733333339</v>
      </c>
      <c r="S14" s="623">
        <f t="shared" si="8"/>
        <v>1746653.6101333336</v>
      </c>
      <c r="T14" s="624">
        <f>'MSM&amp;CSW'!F37*0.1</f>
        <v>174665.36101333337</v>
      </c>
      <c r="U14" s="624">
        <f>'MSM&amp;CSW'!F37*0.9</f>
        <v>1571988.2491200003</v>
      </c>
      <c r="V14" s="625"/>
      <c r="W14" s="623">
        <f t="shared" si="9"/>
        <v>1835930.1378666665</v>
      </c>
      <c r="X14" s="624">
        <f>'MSM&amp;CSW'!G37*0.3</f>
        <v>550779.04136000003</v>
      </c>
      <c r="Y14" s="624">
        <f>'MSM&amp;CSW'!G37*0.7</f>
        <v>1285151.0965066666</v>
      </c>
      <c r="Z14" s="625"/>
      <c r="AA14" s="623">
        <f t="shared" si="10"/>
        <v>1852505.1378666668</v>
      </c>
      <c r="AB14" s="624">
        <f>'MSM&amp;CSW'!H37*0.8</f>
        <v>1482004.1102933334</v>
      </c>
      <c r="AC14" s="624">
        <f>'MSM&amp;CSW'!H37*0.2</f>
        <v>370501.02757333335</v>
      </c>
      <c r="AD14" s="624"/>
      <c r="AE14" s="540">
        <f t="shared" si="3"/>
        <v>7003189.4405333335</v>
      </c>
      <c r="AF14" s="540">
        <f t="shared" si="4"/>
        <v>2207448.5126666669</v>
      </c>
      <c r="AG14" s="540">
        <f t="shared" si="5"/>
        <v>4795740.9278666666</v>
      </c>
      <c r="AH14" s="540">
        <f t="shared" si="6"/>
        <v>0</v>
      </c>
      <c r="AI14"/>
      <c r="AJ14" s="539"/>
    </row>
    <row r="15" spans="1:36" ht="15">
      <c r="A15" s="59">
        <v>1</v>
      </c>
      <c r="B15" s="59" t="s">
        <v>918</v>
      </c>
      <c r="C15" s="557">
        <v>1</v>
      </c>
      <c r="D15" s="92" t="s">
        <v>99</v>
      </c>
      <c r="E15" s="517" t="s">
        <v>100</v>
      </c>
      <c r="F15" s="94">
        <v>256485.68080898334</v>
      </c>
      <c r="G15" s="94">
        <v>278127.33575855131</v>
      </c>
      <c r="H15" s="94">
        <v>304849.9112551522</v>
      </c>
      <c r="I15" s="94">
        <v>839462.92782268685</v>
      </c>
      <c r="J15" s="512">
        <v>1603035.5050561458</v>
      </c>
      <c r="K15" s="512">
        <v>1738295.8484909455</v>
      </c>
      <c r="L15" s="512">
        <v>1905311.9453447012</v>
      </c>
      <c r="M15" s="491">
        <f t="shared" si="0"/>
        <v>-0.56466089344233961</v>
      </c>
      <c r="N15" s="623">
        <f t="shared" si="7"/>
        <v>829456.8</v>
      </c>
      <c r="O15" s="624">
        <v>0</v>
      </c>
      <c r="P15" s="624">
        <f>'MSM&amp;CSW'!E39</f>
        <v>829456.8</v>
      </c>
      <c r="Q15" s="624">
        <v>0</v>
      </c>
      <c r="R15" s="625">
        <f>P15/2</f>
        <v>414728.4</v>
      </c>
      <c r="S15" s="623">
        <f t="shared" si="8"/>
        <v>875400.01500000013</v>
      </c>
      <c r="T15" s="624">
        <f>'MSM&amp;CSW'!F39*0.1</f>
        <v>87540.001500000013</v>
      </c>
      <c r="U15" s="624">
        <f>'MSM&amp;CSW'!F39*0.9</f>
        <v>787860.01350000012</v>
      </c>
      <c r="V15" s="625"/>
      <c r="W15" s="623">
        <f t="shared" si="9"/>
        <v>915818.2300000001</v>
      </c>
      <c r="X15" s="624">
        <f>'MSM&amp;CSW'!G39*0.3</f>
        <v>274745.46900000004</v>
      </c>
      <c r="Y15" s="624">
        <f>'MSM&amp;CSW'!G39*0.7</f>
        <v>641072.76100000006</v>
      </c>
      <c r="Z15" s="625"/>
      <c r="AA15" s="623">
        <f t="shared" si="10"/>
        <v>956236.44499999995</v>
      </c>
      <c r="AB15" s="624">
        <f>'MSM&amp;CSW'!H39*0.8</f>
        <v>764989.15599999996</v>
      </c>
      <c r="AC15" s="624">
        <f>'MSM&amp;CSW'!H39*0.2</f>
        <v>191247.28899999999</v>
      </c>
      <c r="AD15" s="624"/>
      <c r="AE15" s="540">
        <f t="shared" si="3"/>
        <v>3576911.49</v>
      </c>
      <c r="AF15" s="540">
        <f t="shared" si="4"/>
        <v>1127274.6265</v>
      </c>
      <c r="AG15" s="540">
        <f t="shared" si="5"/>
        <v>2449636.8635</v>
      </c>
      <c r="AH15" s="540">
        <f t="shared" si="6"/>
        <v>0</v>
      </c>
      <c r="AI15"/>
    </row>
    <row r="16" spans="1:36" ht="15">
      <c r="A16" s="59">
        <v>1</v>
      </c>
      <c r="B16" s="59" t="s">
        <v>919</v>
      </c>
      <c r="C16" s="557">
        <v>1</v>
      </c>
      <c r="D16" s="92" t="s">
        <v>101</v>
      </c>
      <c r="E16" s="517" t="s">
        <v>102</v>
      </c>
      <c r="F16" s="94">
        <v>85269.318627244065</v>
      </c>
      <c r="G16" s="94">
        <v>98319.959482669205</v>
      </c>
      <c r="H16" s="94">
        <v>89863.953753369758</v>
      </c>
      <c r="I16" s="94">
        <v>273453.23186328303</v>
      </c>
      <c r="J16" s="512">
        <v>532933.24142027542</v>
      </c>
      <c r="K16" s="512">
        <v>614499.74676668248</v>
      </c>
      <c r="L16" s="512">
        <v>561649.71095856093</v>
      </c>
      <c r="M16" s="491">
        <f t="shared" si="0"/>
        <v>-0.64390616411310464</v>
      </c>
      <c r="N16" s="623">
        <f t="shared" si="7"/>
        <v>200000</v>
      </c>
      <c r="O16" s="624">
        <v>0</v>
      </c>
      <c r="P16" s="624">
        <v>200000</v>
      </c>
      <c r="Q16" s="624">
        <v>0</v>
      </c>
      <c r="R16" s="625">
        <f>P16/2</f>
        <v>100000</v>
      </c>
      <c r="S16" s="623">
        <f>SUM(T16:V16)</f>
        <v>200000</v>
      </c>
      <c r="T16" s="624">
        <v>200000</v>
      </c>
      <c r="U16" s="631"/>
      <c r="V16" s="625"/>
      <c r="W16" s="623">
        <f>SUM(X16:Z16)</f>
        <v>200000</v>
      </c>
      <c r="X16" s="624">
        <v>200000</v>
      </c>
      <c r="Y16" s="626"/>
      <c r="Z16" s="625"/>
      <c r="AA16" s="623">
        <f t="shared" si="10"/>
        <v>200000</v>
      </c>
      <c r="AB16" s="624">
        <v>200000</v>
      </c>
      <c r="AC16" s="624"/>
      <c r="AD16" s="625"/>
      <c r="AE16" s="540">
        <f t="shared" si="3"/>
        <v>800000</v>
      </c>
      <c r="AF16" s="540">
        <f t="shared" si="4"/>
        <v>600000</v>
      </c>
      <c r="AG16" s="540">
        <f t="shared" si="5"/>
        <v>200000</v>
      </c>
      <c r="AH16" s="540">
        <f t="shared" si="6"/>
        <v>0</v>
      </c>
      <c r="AI16"/>
    </row>
    <row r="17" spans="1:36" ht="15">
      <c r="A17" s="59">
        <v>2</v>
      </c>
      <c r="B17" s="59" t="s">
        <v>920</v>
      </c>
      <c r="C17" s="557">
        <v>1</v>
      </c>
      <c r="D17" s="92" t="s">
        <v>105</v>
      </c>
      <c r="E17" s="518" t="s">
        <v>1129</v>
      </c>
      <c r="F17" s="94"/>
      <c r="G17" s="94"/>
      <c r="H17" s="94"/>
      <c r="I17" s="94"/>
      <c r="J17" s="512">
        <v>0</v>
      </c>
      <c r="K17" s="512">
        <v>0</v>
      </c>
      <c r="L17" s="512">
        <v>0</v>
      </c>
      <c r="M17" s="510" t="s">
        <v>848</v>
      </c>
      <c r="N17" s="623">
        <f t="shared" si="7"/>
        <v>45000</v>
      </c>
      <c r="O17" s="624">
        <v>0</v>
      </c>
      <c r="P17" s="624"/>
      <c r="Q17" s="624">
        <f>500*90</f>
        <v>45000</v>
      </c>
      <c r="R17" s="632"/>
      <c r="S17" s="623">
        <f>SUM(T17:V17)</f>
        <v>45000</v>
      </c>
      <c r="T17" s="624"/>
      <c r="U17" s="631"/>
      <c r="V17" s="625">
        <f>500*90</f>
        <v>45000</v>
      </c>
      <c r="W17" s="623">
        <f t="shared" si="9"/>
        <v>45000</v>
      </c>
      <c r="X17" s="624"/>
      <c r="Y17" s="624"/>
      <c r="Z17" s="625">
        <f>500*90</f>
        <v>45000</v>
      </c>
      <c r="AA17" s="623">
        <f t="shared" si="10"/>
        <v>45000</v>
      </c>
      <c r="AB17" s="624"/>
      <c r="AC17" s="624"/>
      <c r="AD17" s="625">
        <f>500*90</f>
        <v>45000</v>
      </c>
      <c r="AE17" s="540">
        <f t="shared" si="3"/>
        <v>180000</v>
      </c>
      <c r="AF17" s="540">
        <f t="shared" si="4"/>
        <v>0</v>
      </c>
      <c r="AG17" s="540">
        <f t="shared" si="5"/>
        <v>0</v>
      </c>
      <c r="AH17" s="540">
        <f t="shared" si="6"/>
        <v>180000</v>
      </c>
      <c r="AI17"/>
    </row>
    <row r="18" spans="1:36" ht="30">
      <c r="A18" s="59">
        <v>1</v>
      </c>
      <c r="B18" s="59" t="s">
        <v>916</v>
      </c>
      <c r="C18" s="557">
        <v>1</v>
      </c>
      <c r="D18" s="92" t="s">
        <v>107</v>
      </c>
      <c r="E18" s="517" t="s">
        <v>108</v>
      </c>
      <c r="F18" s="94"/>
      <c r="G18" s="94"/>
      <c r="H18" s="94"/>
      <c r="I18" s="94"/>
      <c r="J18" s="512">
        <v>0</v>
      </c>
      <c r="K18" s="512">
        <v>0</v>
      </c>
      <c r="L18" s="512">
        <v>0</v>
      </c>
      <c r="M18" s="959">
        <f>SUM(N17:N22,S17:S22,W17:W22,AA17:AA22)</f>
        <v>2397252.2374999998</v>
      </c>
      <c r="N18" s="623">
        <f t="shared" si="7"/>
        <v>0</v>
      </c>
      <c r="O18" s="624">
        <v>0</v>
      </c>
      <c r="P18" s="624"/>
      <c r="Q18" s="624">
        <v>0</v>
      </c>
      <c r="R18" s="625"/>
      <c r="S18" s="623">
        <f t="shared" si="8"/>
        <v>30000</v>
      </c>
      <c r="T18" s="624"/>
      <c r="U18" s="624">
        <v>30000</v>
      </c>
      <c r="V18" s="625"/>
      <c r="W18" s="623">
        <f t="shared" si="9"/>
        <v>30000</v>
      </c>
      <c r="X18" s="624"/>
      <c r="Y18" s="624">
        <v>30000</v>
      </c>
      <c r="Z18" s="625"/>
      <c r="AA18" s="623">
        <f t="shared" si="10"/>
        <v>30000</v>
      </c>
      <c r="AB18" s="624"/>
      <c r="AC18" s="624"/>
      <c r="AD18" s="625">
        <v>30000</v>
      </c>
      <c r="AE18" s="540">
        <f t="shared" si="3"/>
        <v>90000</v>
      </c>
      <c r="AF18" s="540">
        <f t="shared" si="4"/>
        <v>0</v>
      </c>
      <c r="AG18" s="540">
        <f t="shared" si="5"/>
        <v>60000</v>
      </c>
      <c r="AH18" s="540">
        <f t="shared" si="6"/>
        <v>30000</v>
      </c>
      <c r="AI18"/>
    </row>
    <row r="19" spans="1:36" ht="15">
      <c r="A19" s="59">
        <v>1</v>
      </c>
      <c r="B19" s="59" t="s">
        <v>917</v>
      </c>
      <c r="C19" s="557">
        <v>1</v>
      </c>
      <c r="D19" s="92" t="s">
        <v>109</v>
      </c>
      <c r="E19" s="517" t="s">
        <v>110</v>
      </c>
      <c r="F19" s="94"/>
      <c r="G19" s="94"/>
      <c r="H19" s="94"/>
      <c r="I19" s="94"/>
      <c r="J19" s="512">
        <v>0</v>
      </c>
      <c r="K19" s="512">
        <v>0</v>
      </c>
      <c r="L19" s="512">
        <v>0</v>
      </c>
      <c r="M19" s="960"/>
      <c r="N19" s="623">
        <f>SUM(O19:Q19)</f>
        <v>231447.75</v>
      </c>
      <c r="O19" s="624">
        <f>'PrEP_AIDS Center'!B18/2</f>
        <v>67705</v>
      </c>
      <c r="P19" s="624">
        <v>163742.75</v>
      </c>
      <c r="Q19" s="624">
        <v>0</v>
      </c>
      <c r="R19" s="625">
        <v>81871.375</v>
      </c>
      <c r="S19" s="623">
        <f t="shared" si="8"/>
        <v>382934.16249999998</v>
      </c>
      <c r="T19" s="624">
        <f>'PrEP_AIDS Center'!C18</f>
        <v>194630</v>
      </c>
      <c r="U19" s="624">
        <v>188304.16249999998</v>
      </c>
      <c r="V19" s="625"/>
      <c r="W19" s="623">
        <f t="shared" si="9"/>
        <v>521574.16249999998</v>
      </c>
      <c r="X19" s="624">
        <f>'PrEP_AIDS Center'!D18</f>
        <v>333270</v>
      </c>
      <c r="Y19" s="624">
        <v>188304.16249999998</v>
      </c>
      <c r="Z19" s="625"/>
      <c r="AA19" s="623">
        <f t="shared" si="10"/>
        <v>570624.16249999998</v>
      </c>
      <c r="AB19" s="624">
        <f>'PrEP_AIDS Center'!E18</f>
        <v>382320</v>
      </c>
      <c r="AC19" s="624">
        <f>188304.1625/2</f>
        <v>94152.081250000003</v>
      </c>
      <c r="AD19" s="624">
        <f>188304.1625/2</f>
        <v>94152.081250000003</v>
      </c>
      <c r="AE19" s="540">
        <f t="shared" si="3"/>
        <v>1706580.2374999998</v>
      </c>
      <c r="AF19" s="540">
        <f t="shared" si="4"/>
        <v>977925</v>
      </c>
      <c r="AG19" s="540">
        <f t="shared" si="5"/>
        <v>634503.15625</v>
      </c>
      <c r="AH19" s="540">
        <f t="shared" si="6"/>
        <v>94152.081250000003</v>
      </c>
      <c r="AI19" s="513"/>
      <c r="AJ19" s="539"/>
    </row>
    <row r="20" spans="1:36" s="67" customFormat="1" ht="15">
      <c r="A20" s="67">
        <v>1</v>
      </c>
      <c r="B20" s="67" t="s">
        <v>920</v>
      </c>
      <c r="C20" s="558">
        <v>1</v>
      </c>
      <c r="D20" s="92" t="s">
        <v>109</v>
      </c>
      <c r="E20" s="517" t="s">
        <v>111</v>
      </c>
      <c r="F20" s="94"/>
      <c r="G20" s="94"/>
      <c r="H20" s="94"/>
      <c r="I20" s="94"/>
      <c r="J20" s="512">
        <v>0</v>
      </c>
      <c r="K20" s="512">
        <v>0</v>
      </c>
      <c r="L20" s="512">
        <v>0</v>
      </c>
      <c r="M20" s="960"/>
      <c r="N20" s="623">
        <f t="shared" si="7"/>
        <v>0</v>
      </c>
      <c r="O20" s="624">
        <v>0</v>
      </c>
      <c r="P20" s="624"/>
      <c r="Q20" s="624">
        <v>0</v>
      </c>
      <c r="R20" s="625"/>
      <c r="S20" s="623">
        <f t="shared" si="8"/>
        <v>30000</v>
      </c>
      <c r="T20" s="624"/>
      <c r="U20" s="624">
        <f>30000/2</f>
        <v>15000</v>
      </c>
      <c r="V20" s="625">
        <f>30000/2</f>
        <v>15000</v>
      </c>
      <c r="W20" s="623">
        <f>SUM(Y20:Z20)</f>
        <v>30000</v>
      </c>
      <c r="X20" s="627"/>
      <c r="Y20" s="624">
        <f>30000/2</f>
        <v>15000</v>
      </c>
      <c r="Z20" s="624">
        <f>30000/2</f>
        <v>15000</v>
      </c>
      <c r="AA20" s="623">
        <f t="shared" si="10"/>
        <v>30000</v>
      </c>
      <c r="AB20" s="624"/>
      <c r="AC20" s="624"/>
      <c r="AD20" s="625">
        <v>30000</v>
      </c>
      <c r="AE20" s="540">
        <f t="shared" si="3"/>
        <v>90000</v>
      </c>
      <c r="AF20" s="540">
        <f t="shared" si="4"/>
        <v>0</v>
      </c>
      <c r="AG20" s="540">
        <f t="shared" si="5"/>
        <v>30000</v>
      </c>
      <c r="AH20" s="540">
        <f t="shared" si="6"/>
        <v>60000</v>
      </c>
      <c r="AI20"/>
      <c r="AJ20" s="600"/>
    </row>
    <row r="21" spans="1:36" s="67" customFormat="1" ht="15">
      <c r="A21" s="67">
        <v>1</v>
      </c>
      <c r="B21" s="67" t="s">
        <v>920</v>
      </c>
      <c r="C21" s="558">
        <v>1</v>
      </c>
      <c r="D21" s="92" t="s">
        <v>112</v>
      </c>
      <c r="E21" s="517" t="s">
        <v>1156</v>
      </c>
      <c r="F21" s="94"/>
      <c r="G21" s="94"/>
      <c r="H21" s="94"/>
      <c r="I21" s="94"/>
      <c r="J21" s="512">
        <v>0</v>
      </c>
      <c r="K21" s="512">
        <v>0</v>
      </c>
      <c r="L21" s="512">
        <v>0</v>
      </c>
      <c r="M21" s="960"/>
      <c r="N21" s="623">
        <f t="shared" si="7"/>
        <v>0</v>
      </c>
      <c r="O21" s="624">
        <v>0</v>
      </c>
      <c r="P21" s="624"/>
      <c r="Q21" s="624">
        <v>0</v>
      </c>
      <c r="R21" s="625"/>
      <c r="S21" s="623">
        <f t="shared" si="8"/>
        <v>75000</v>
      </c>
      <c r="T21" s="624"/>
      <c r="U21" s="624">
        <f>75000/2</f>
        <v>37500</v>
      </c>
      <c r="V21" s="625">
        <f>75000/2</f>
        <v>37500</v>
      </c>
      <c r="W21" s="623">
        <f>SUM(Y21:Z21)</f>
        <v>75000</v>
      </c>
      <c r="X21" s="627"/>
      <c r="Y21" s="624">
        <f>75000/2</f>
        <v>37500</v>
      </c>
      <c r="Z21" s="624">
        <f>75000/2</f>
        <v>37500</v>
      </c>
      <c r="AA21" s="623">
        <f t="shared" si="10"/>
        <v>75000</v>
      </c>
      <c r="AB21" s="624"/>
      <c r="AC21" s="624"/>
      <c r="AD21" s="625">
        <v>75000</v>
      </c>
      <c r="AE21" s="540">
        <f t="shared" si="3"/>
        <v>225000</v>
      </c>
      <c r="AF21" s="540">
        <f t="shared" si="4"/>
        <v>0</v>
      </c>
      <c r="AG21" s="540">
        <f t="shared" si="5"/>
        <v>75000</v>
      </c>
      <c r="AH21" s="540">
        <f t="shared" si="6"/>
        <v>150000</v>
      </c>
      <c r="AI21"/>
    </row>
    <row r="22" spans="1:36" s="67" customFormat="1" ht="30">
      <c r="A22" s="67">
        <v>1</v>
      </c>
      <c r="B22" s="67" t="s">
        <v>920</v>
      </c>
      <c r="C22" s="558">
        <v>1</v>
      </c>
      <c r="D22" s="92" t="s">
        <v>114</v>
      </c>
      <c r="E22" s="517" t="s">
        <v>1130</v>
      </c>
      <c r="F22" s="94"/>
      <c r="G22" s="94"/>
      <c r="H22" s="94"/>
      <c r="I22" s="94"/>
      <c r="J22" s="512">
        <v>0</v>
      </c>
      <c r="K22" s="512">
        <v>0</v>
      </c>
      <c r="L22" s="512">
        <v>0</v>
      </c>
      <c r="M22" s="961"/>
      <c r="N22" s="623">
        <f t="shared" si="7"/>
        <v>0</v>
      </c>
      <c r="O22" s="624">
        <v>0</v>
      </c>
      <c r="P22" s="624"/>
      <c r="Q22" s="624">
        <v>0</v>
      </c>
      <c r="R22" s="625"/>
      <c r="S22" s="623">
        <f t="shared" si="8"/>
        <v>35224</v>
      </c>
      <c r="T22" s="624"/>
      <c r="U22" s="624"/>
      <c r="V22" s="625">
        <f>'Self-testing'!D5</f>
        <v>35224</v>
      </c>
      <c r="W22" s="623">
        <f t="shared" si="9"/>
        <v>35224</v>
      </c>
      <c r="X22" s="624"/>
      <c r="Y22" s="624"/>
      <c r="Z22" s="625">
        <f>'Self-testing'!D5</f>
        <v>35224</v>
      </c>
      <c r="AA22" s="623">
        <f t="shared" si="10"/>
        <v>35224</v>
      </c>
      <c r="AB22" s="624"/>
      <c r="AC22" s="624"/>
      <c r="AD22" s="625">
        <f>'Self-testing'!D5</f>
        <v>35224</v>
      </c>
      <c r="AE22" s="540">
        <f t="shared" si="3"/>
        <v>105672</v>
      </c>
      <c r="AF22" s="540">
        <f t="shared" si="4"/>
        <v>0</v>
      </c>
      <c r="AG22" s="540">
        <f t="shared" si="5"/>
        <v>0</v>
      </c>
      <c r="AH22" s="540">
        <f t="shared" si="6"/>
        <v>105672</v>
      </c>
      <c r="AI22"/>
    </row>
    <row r="23" spans="1:36" ht="15">
      <c r="A23" s="59" t="s">
        <v>907</v>
      </c>
      <c r="B23" s="59" t="s">
        <v>907</v>
      </c>
      <c r="C23" s="555" t="s">
        <v>907</v>
      </c>
      <c r="D23" s="86" t="s">
        <v>116</v>
      </c>
      <c r="E23" s="104" t="s">
        <v>117</v>
      </c>
      <c r="F23" s="104">
        <v>1582077.0221594856</v>
      </c>
      <c r="G23" s="104">
        <v>1671907.441417479</v>
      </c>
      <c r="H23" s="104">
        <v>1796945.2779024704</v>
      </c>
      <c r="I23" s="104">
        <v>5050929.741479435</v>
      </c>
      <c r="J23" s="500">
        <v>3955192.5553987138</v>
      </c>
      <c r="K23" s="500">
        <v>4179768.6035436974</v>
      </c>
      <c r="L23" s="500">
        <v>4492363.1947561763</v>
      </c>
      <c r="M23" s="491">
        <f>-1+N23/L23</f>
        <v>-0.30163415912985236</v>
      </c>
      <c r="N23" s="620">
        <f t="shared" ref="N23:AD23" si="11">SUBTOTAL(9,N24:N29)</f>
        <v>3137313</v>
      </c>
      <c r="O23" s="621">
        <f t="shared" si="11"/>
        <v>3407313</v>
      </c>
      <c r="P23" s="621">
        <f t="shared" si="11"/>
        <v>0</v>
      </c>
      <c r="Q23" s="621">
        <f t="shared" si="11"/>
        <v>0</v>
      </c>
      <c r="R23" s="622">
        <f t="shared" si="11"/>
        <v>0</v>
      </c>
      <c r="S23" s="620">
        <f t="shared" si="11"/>
        <v>3858260</v>
      </c>
      <c r="T23" s="621">
        <f t="shared" si="11"/>
        <v>3858260</v>
      </c>
      <c r="U23" s="621">
        <f t="shared" si="11"/>
        <v>0</v>
      </c>
      <c r="V23" s="622">
        <f t="shared" si="11"/>
        <v>0</v>
      </c>
      <c r="W23" s="620">
        <f t="shared" si="11"/>
        <v>3762389.5</v>
      </c>
      <c r="X23" s="620">
        <f t="shared" si="11"/>
        <v>3762389.5</v>
      </c>
      <c r="Y23" s="620">
        <f t="shared" si="11"/>
        <v>0</v>
      </c>
      <c r="Z23" s="620">
        <f t="shared" si="11"/>
        <v>0</v>
      </c>
      <c r="AA23" s="620">
        <f t="shared" si="11"/>
        <v>3816849.5</v>
      </c>
      <c r="AB23" s="621">
        <f t="shared" si="11"/>
        <v>3816849.5</v>
      </c>
      <c r="AC23" s="621">
        <f t="shared" si="11"/>
        <v>0</v>
      </c>
      <c r="AD23" s="621">
        <f t="shared" si="11"/>
        <v>0</v>
      </c>
      <c r="AE23" s="561">
        <f t="shared" si="3"/>
        <v>14574812</v>
      </c>
      <c r="AF23" s="561">
        <f t="shared" si="4"/>
        <v>14844812</v>
      </c>
      <c r="AG23" s="561">
        <f t="shared" si="5"/>
        <v>0</v>
      </c>
      <c r="AH23" s="561">
        <f t="shared" si="6"/>
        <v>0</v>
      </c>
      <c r="AI23"/>
    </row>
    <row r="24" spans="1:36" ht="30">
      <c r="A24" s="59">
        <v>1</v>
      </c>
      <c r="B24" s="59" t="s">
        <v>922</v>
      </c>
      <c r="C24" s="557">
        <v>1</v>
      </c>
      <c r="D24" s="108" t="s">
        <v>118</v>
      </c>
      <c r="E24" s="109" t="s">
        <v>1235</v>
      </c>
      <c r="F24" s="110">
        <v>370327.67404998827</v>
      </c>
      <c r="G24" s="110">
        <v>414316.58440617344</v>
      </c>
      <c r="H24" s="110">
        <v>473433.27137727162</v>
      </c>
      <c r="I24" s="110">
        <v>1258077.5298334332</v>
      </c>
      <c r="J24" s="512">
        <v>2314547.962812427</v>
      </c>
      <c r="K24" s="512">
        <v>2589478.6525385836</v>
      </c>
      <c r="L24" s="512">
        <v>2958957.9461079473</v>
      </c>
      <c r="M24" s="491">
        <f>-1+N24/L24</f>
        <v>-0.60156480035455362</v>
      </c>
      <c r="N24" s="623">
        <f t="shared" ref="N24:N29" si="12">SUM(O24:Q24)</f>
        <v>1178953</v>
      </c>
      <c r="O24" s="624">
        <f>'1.2.1_7&amp;8'!E20</f>
        <v>1178953</v>
      </c>
      <c r="P24" s="624"/>
      <c r="Q24" s="624"/>
      <c r="R24" s="625"/>
      <c r="S24" s="623">
        <f t="shared" ref="S24:S29" si="13">SUM(T24:V24)</f>
        <v>1441280</v>
      </c>
      <c r="T24" s="624">
        <f>'1.2.1_7&amp;8'!G20</f>
        <v>1441280</v>
      </c>
      <c r="U24" s="624"/>
      <c r="V24" s="625"/>
      <c r="W24" s="623">
        <f t="shared" ref="W24:W29" si="14">SUM(X24:Z24)</f>
        <v>1221789.5</v>
      </c>
      <c r="X24" s="624">
        <f>'1.2.1_7&amp;8'!I20</f>
        <v>1221789.5</v>
      </c>
      <c r="Y24" s="624"/>
      <c r="Z24" s="625"/>
      <c r="AA24" s="623">
        <f t="shared" ref="AA24:AA29" si="15">SUM(AB24:AD24)</f>
        <v>1208269.5</v>
      </c>
      <c r="AB24" s="624">
        <f>'1.2.1_7&amp;8'!K20</f>
        <v>1208269.5</v>
      </c>
      <c r="AC24" s="624"/>
      <c r="AD24" s="625"/>
      <c r="AE24" s="540">
        <f t="shared" si="3"/>
        <v>5050292</v>
      </c>
      <c r="AF24" s="540">
        <f t="shared" si="4"/>
        <v>5050292</v>
      </c>
      <c r="AG24" s="540">
        <f t="shared" si="5"/>
        <v>0</v>
      </c>
      <c r="AH24" s="540">
        <f t="shared" si="6"/>
        <v>0</v>
      </c>
      <c r="AI24"/>
    </row>
    <row r="25" spans="1:36" ht="15">
      <c r="A25" s="59">
        <v>1</v>
      </c>
      <c r="B25" s="59" t="s">
        <v>922</v>
      </c>
      <c r="C25" s="557">
        <v>1</v>
      </c>
      <c r="D25" s="108" t="s">
        <v>120</v>
      </c>
      <c r="E25" s="109" t="s">
        <v>957</v>
      </c>
      <c r="F25" s="110"/>
      <c r="G25" s="110"/>
      <c r="H25" s="110"/>
      <c r="I25" s="110"/>
      <c r="J25" s="512">
        <v>0</v>
      </c>
      <c r="K25" s="512">
        <v>0</v>
      </c>
      <c r="L25" s="512">
        <v>0</v>
      </c>
      <c r="M25" s="491"/>
      <c r="N25" s="623">
        <f>SUM(P25:Q25)</f>
        <v>0</v>
      </c>
      <c r="O25" s="624">
        <f>120000*2.5*0.9</f>
        <v>270000</v>
      </c>
      <c r="P25" s="624"/>
      <c r="Q25" s="624"/>
      <c r="R25" s="625"/>
      <c r="S25" s="623">
        <f>SUM(T25:V25)</f>
        <v>300000</v>
      </c>
      <c r="T25" s="624">
        <f>120000*2.5</f>
        <v>300000</v>
      </c>
      <c r="U25" s="624"/>
      <c r="V25" s="624"/>
      <c r="W25" s="623">
        <f>SUM(X25:Z25)</f>
        <v>250000</v>
      </c>
      <c r="X25" s="628">
        <f>100000*2.5</f>
        <v>250000</v>
      </c>
      <c r="Y25" s="624"/>
      <c r="Z25" s="624"/>
      <c r="AA25" s="623">
        <f t="shared" si="15"/>
        <v>125000</v>
      </c>
      <c r="AB25" s="624">
        <f>50000*2.5</f>
        <v>125000</v>
      </c>
      <c r="AC25" s="624"/>
      <c r="AD25" s="624"/>
      <c r="AE25" s="540">
        <f t="shared" si="3"/>
        <v>675000</v>
      </c>
      <c r="AF25" s="540">
        <f t="shared" si="4"/>
        <v>945000</v>
      </c>
      <c r="AG25" s="540">
        <f t="shared" si="5"/>
        <v>0</v>
      </c>
      <c r="AH25" s="540">
        <f t="shared" si="6"/>
        <v>0</v>
      </c>
      <c r="AI25"/>
    </row>
    <row r="26" spans="1:36" ht="15">
      <c r="A26" s="59">
        <v>1</v>
      </c>
      <c r="B26" s="59" t="s">
        <v>922</v>
      </c>
      <c r="C26" s="557">
        <v>1</v>
      </c>
      <c r="D26" s="108" t="s">
        <v>121</v>
      </c>
      <c r="E26" s="109" t="s">
        <v>743</v>
      </c>
      <c r="F26" s="110"/>
      <c r="G26" s="110"/>
      <c r="H26" s="110"/>
      <c r="I26" s="110"/>
      <c r="J26" s="512">
        <v>0</v>
      </c>
      <c r="K26" s="512">
        <v>0</v>
      </c>
      <c r="L26" s="512">
        <v>0</v>
      </c>
      <c r="M26" s="491"/>
      <c r="N26" s="623">
        <f>SUM(O26:Q26)</f>
        <v>0</v>
      </c>
      <c r="O26" s="633"/>
      <c r="P26" s="624"/>
      <c r="Q26" s="624"/>
      <c r="R26" s="631"/>
      <c r="S26" s="623">
        <f>SUM(U26:V26)</f>
        <v>0</v>
      </c>
      <c r="T26" s="624"/>
      <c r="U26" s="624"/>
      <c r="V26" s="624"/>
      <c r="W26" s="623">
        <f t="shared" si="14"/>
        <v>0</v>
      </c>
      <c r="X26" s="629"/>
      <c r="Y26" s="624"/>
      <c r="Z26" s="624"/>
      <c r="AA26" s="623">
        <f t="shared" si="15"/>
        <v>0</v>
      </c>
      <c r="AB26" s="630"/>
      <c r="AC26" s="624"/>
      <c r="AD26" s="624"/>
      <c r="AE26" s="540">
        <f t="shared" si="3"/>
        <v>0</v>
      </c>
      <c r="AF26" s="540">
        <f t="shared" si="4"/>
        <v>0</v>
      </c>
      <c r="AG26" s="540">
        <f t="shared" si="5"/>
        <v>0</v>
      </c>
      <c r="AH26" s="540">
        <f t="shared" si="6"/>
        <v>0</v>
      </c>
      <c r="AI26"/>
    </row>
    <row r="27" spans="1:36" ht="15">
      <c r="A27" s="59">
        <v>2</v>
      </c>
      <c r="B27" s="59" t="s">
        <v>923</v>
      </c>
      <c r="C27" s="557">
        <v>1</v>
      </c>
      <c r="D27" s="108" t="s">
        <v>122</v>
      </c>
      <c r="E27" s="109" t="s">
        <v>123</v>
      </c>
      <c r="F27" s="110">
        <v>467270.73994369729</v>
      </c>
      <c r="G27" s="110">
        <v>490634.27694088226</v>
      </c>
      <c r="H27" s="110">
        <v>510259.64801851747</v>
      </c>
      <c r="I27" s="110">
        <v>1468164.6649030971</v>
      </c>
      <c r="J27" s="512">
        <v>2920442.1246481081</v>
      </c>
      <c r="K27" s="512">
        <v>3066464.2308805143</v>
      </c>
      <c r="L27" s="512">
        <v>3189122.8001157339</v>
      </c>
      <c r="M27" s="491">
        <f t="shared" ref="M27:M32" si="16">-1+N27/L27</f>
        <v>-0.50613378702668865</v>
      </c>
      <c r="N27" s="623">
        <f t="shared" si="12"/>
        <v>1575000</v>
      </c>
      <c r="O27" s="624">
        <v>1575000</v>
      </c>
      <c r="P27" s="624"/>
      <c r="Q27" s="624"/>
      <c r="R27" s="625"/>
      <c r="S27" s="623">
        <f t="shared" si="13"/>
        <v>1732500.0000000002</v>
      </c>
      <c r="T27" s="624">
        <v>1732500.0000000002</v>
      </c>
      <c r="U27" s="624"/>
      <c r="V27" s="624"/>
      <c r="W27" s="503">
        <f t="shared" si="14"/>
        <v>1905000</v>
      </c>
      <c r="X27" s="514">
        <v>1905000</v>
      </c>
      <c r="Y27" s="512"/>
      <c r="Z27" s="502"/>
      <c r="AA27" s="503">
        <f t="shared" si="15"/>
        <v>2096300.0000000002</v>
      </c>
      <c r="AB27" s="514">
        <v>2096300.0000000002</v>
      </c>
      <c r="AC27" s="512"/>
      <c r="AD27" s="502"/>
      <c r="AE27" s="540">
        <f t="shared" si="3"/>
        <v>7308800</v>
      </c>
      <c r="AF27" s="540">
        <f t="shared" si="4"/>
        <v>7308800</v>
      </c>
      <c r="AG27" s="540">
        <f t="shared" si="5"/>
        <v>0</v>
      </c>
      <c r="AH27" s="540">
        <f t="shared" si="6"/>
        <v>0</v>
      </c>
      <c r="AI27"/>
    </row>
    <row r="28" spans="1:36" ht="15">
      <c r="A28" s="59">
        <v>1</v>
      </c>
      <c r="B28" s="59" t="s">
        <v>920</v>
      </c>
      <c r="C28" s="557">
        <v>1</v>
      </c>
      <c r="D28" s="108" t="s">
        <v>124</v>
      </c>
      <c r="E28" s="109" t="s">
        <v>125</v>
      </c>
      <c r="F28" s="110">
        <v>1753.2002656364789</v>
      </c>
      <c r="G28" s="110">
        <v>1840.8602789183028</v>
      </c>
      <c r="H28" s="110">
        <v>1914.4946900750349</v>
      </c>
      <c r="I28" s="110">
        <v>5508.5552346298164</v>
      </c>
      <c r="J28" s="512">
        <v>10957.501660227992</v>
      </c>
      <c r="K28" s="512">
        <v>11505.376743239392</v>
      </c>
      <c r="L28" s="512">
        <v>11965.591812968969</v>
      </c>
      <c r="M28" s="491">
        <f t="shared" si="16"/>
        <v>-0.7191948336096301</v>
      </c>
      <c r="N28" s="623">
        <f t="shared" si="12"/>
        <v>3360</v>
      </c>
      <c r="O28" s="624">
        <f>56*60</f>
        <v>3360</v>
      </c>
      <c r="P28" s="624"/>
      <c r="Q28" s="624"/>
      <c r="R28" s="625"/>
      <c r="S28" s="623">
        <f t="shared" si="13"/>
        <v>4480</v>
      </c>
      <c r="T28" s="624">
        <f>56*80</f>
        <v>4480</v>
      </c>
      <c r="U28" s="624"/>
      <c r="V28" s="625"/>
      <c r="W28" s="503">
        <f t="shared" si="14"/>
        <v>5600</v>
      </c>
      <c r="X28" s="512">
        <f>56*100</f>
        <v>5600</v>
      </c>
      <c r="Y28" s="512"/>
      <c r="Z28" s="502"/>
      <c r="AA28" s="503">
        <f t="shared" si="15"/>
        <v>7280</v>
      </c>
      <c r="AB28" s="512">
        <f>56*130</f>
        <v>7280</v>
      </c>
      <c r="AC28" s="512"/>
      <c r="AD28" s="502"/>
      <c r="AE28" s="540">
        <f t="shared" si="3"/>
        <v>20720</v>
      </c>
      <c r="AF28" s="540">
        <f t="shared" si="4"/>
        <v>20720</v>
      </c>
      <c r="AG28" s="540">
        <f t="shared" si="5"/>
        <v>0</v>
      </c>
      <c r="AH28" s="540">
        <f t="shared" si="6"/>
        <v>0</v>
      </c>
      <c r="AI28"/>
    </row>
    <row r="29" spans="1:36" ht="30">
      <c r="A29" s="59">
        <v>2</v>
      </c>
      <c r="B29" s="59" t="s">
        <v>571</v>
      </c>
      <c r="C29" s="557">
        <v>1</v>
      </c>
      <c r="D29" s="108" t="s">
        <v>126</v>
      </c>
      <c r="E29" s="109" t="s">
        <v>127</v>
      </c>
      <c r="F29" s="110">
        <v>150416.23629103936</v>
      </c>
      <c r="G29" s="110">
        <v>169859.71830583937</v>
      </c>
      <c r="H29" s="110">
        <v>189053.68404633101</v>
      </c>
      <c r="I29" s="110">
        <v>509329.63864320971</v>
      </c>
      <c r="J29" s="512">
        <v>940101.47681899602</v>
      </c>
      <c r="K29" s="512">
        <v>1061623.2394114961</v>
      </c>
      <c r="L29" s="512">
        <v>1181585.5252895688</v>
      </c>
      <c r="M29" s="491">
        <f t="shared" si="16"/>
        <v>-0.67839822690204832</v>
      </c>
      <c r="N29" s="503">
        <f t="shared" si="12"/>
        <v>380000</v>
      </c>
      <c r="O29" s="512">
        <v>380000</v>
      </c>
      <c r="P29" s="512"/>
      <c r="Q29" s="512"/>
      <c r="R29" s="502"/>
      <c r="S29" s="503">
        <f t="shared" si="13"/>
        <v>380000</v>
      </c>
      <c r="T29" s="512">
        <v>380000</v>
      </c>
      <c r="U29" s="512"/>
      <c r="V29" s="502"/>
      <c r="W29" s="503">
        <f t="shared" si="14"/>
        <v>380000</v>
      </c>
      <c r="X29" s="512">
        <v>380000</v>
      </c>
      <c r="Y29" s="512"/>
      <c r="Z29" s="502"/>
      <c r="AA29" s="503">
        <f t="shared" si="15"/>
        <v>380000</v>
      </c>
      <c r="AB29" s="512">
        <v>380000</v>
      </c>
      <c r="AC29" s="512"/>
      <c r="AD29" s="502"/>
      <c r="AE29" s="540">
        <f t="shared" si="3"/>
        <v>1520000</v>
      </c>
      <c r="AF29" s="540">
        <f t="shared" si="4"/>
        <v>1520000</v>
      </c>
      <c r="AG29" s="540">
        <f t="shared" si="5"/>
        <v>0</v>
      </c>
      <c r="AH29" s="540">
        <f t="shared" si="6"/>
        <v>0</v>
      </c>
      <c r="AI29"/>
    </row>
    <row r="30" spans="1:36" ht="15">
      <c r="A30" s="59" t="s">
        <v>4</v>
      </c>
      <c r="B30" s="59" t="s">
        <v>4</v>
      </c>
      <c r="C30" s="556" t="s">
        <v>908</v>
      </c>
      <c r="D30" s="78">
        <v>2</v>
      </c>
      <c r="E30" s="79" t="s">
        <v>130</v>
      </c>
      <c r="F30" s="80">
        <f>F31+F41+F44</f>
        <v>10247340.89089858</v>
      </c>
      <c r="G30" s="80">
        <f>G31+G41+G44</f>
        <v>6836361.6411871472</v>
      </c>
      <c r="H30" s="80">
        <f>H31+H41+H44</f>
        <v>7462048.8163647037</v>
      </c>
      <c r="I30" s="80">
        <f>I31+I41+I44</f>
        <v>24545751.34845043</v>
      </c>
      <c r="J30" s="498">
        <v>25618352.227246448</v>
      </c>
      <c r="K30" s="498">
        <v>17090904.102967869</v>
      </c>
      <c r="L30" s="498">
        <v>18655122.04091176</v>
      </c>
      <c r="M30" s="491">
        <f t="shared" si="16"/>
        <v>-0.26321525290175862</v>
      </c>
      <c r="N30" s="498">
        <f t="shared" ref="N30:AD30" si="17">SUBTOTAL(9,N31:N47)</f>
        <v>13744809.375</v>
      </c>
      <c r="O30" s="497">
        <f t="shared" si="17"/>
        <v>11187825.293749999</v>
      </c>
      <c r="P30" s="497">
        <f t="shared" si="17"/>
        <v>2526984.0812499998</v>
      </c>
      <c r="Q30" s="497">
        <f t="shared" si="17"/>
        <v>30000</v>
      </c>
      <c r="R30" s="497">
        <f t="shared" si="17"/>
        <v>1615239.0812499998</v>
      </c>
      <c r="S30" s="498">
        <f t="shared" si="17"/>
        <v>19738723.425000001</v>
      </c>
      <c r="T30" s="497">
        <f t="shared" si="17"/>
        <v>18882916.192499999</v>
      </c>
      <c r="U30" s="497">
        <f t="shared" si="17"/>
        <v>825807.23249999993</v>
      </c>
      <c r="V30" s="497">
        <f t="shared" si="17"/>
        <v>30000</v>
      </c>
      <c r="W30" s="498">
        <f t="shared" si="17"/>
        <v>22447235.149999999</v>
      </c>
      <c r="X30" s="497">
        <f t="shared" si="17"/>
        <v>21859710.412499998</v>
      </c>
      <c r="Y30" s="497">
        <f t="shared" si="17"/>
        <v>557524.73750000005</v>
      </c>
      <c r="Z30" s="497">
        <f t="shared" si="17"/>
        <v>30000</v>
      </c>
      <c r="AA30" s="498">
        <f t="shared" si="17"/>
        <v>22885214.5</v>
      </c>
      <c r="AB30" s="497">
        <f t="shared" si="17"/>
        <v>22282632.719999999</v>
      </c>
      <c r="AC30" s="497">
        <f t="shared" si="17"/>
        <v>479706.78</v>
      </c>
      <c r="AD30" s="497">
        <f t="shared" si="17"/>
        <v>122875</v>
      </c>
      <c r="AE30" s="602">
        <f>SUMIF($N$9:$AD$9,$AE$9,N30:AD30)</f>
        <v>78815982.450000003</v>
      </c>
      <c r="AF30" s="602">
        <f t="shared" si="4"/>
        <v>74213084.618749991</v>
      </c>
      <c r="AG30" s="602">
        <f t="shared" si="5"/>
        <v>4390022.8312499998</v>
      </c>
      <c r="AH30" s="602">
        <f t="shared" si="6"/>
        <v>212875</v>
      </c>
      <c r="AI30"/>
    </row>
    <row r="31" spans="1:36" ht="30">
      <c r="A31" s="59" t="s">
        <v>907</v>
      </c>
      <c r="B31" s="59" t="s">
        <v>907</v>
      </c>
      <c r="C31" s="555" t="s">
        <v>907</v>
      </c>
      <c r="D31" s="86" t="s">
        <v>131</v>
      </c>
      <c r="E31" s="104" t="s">
        <v>132</v>
      </c>
      <c r="F31" s="104">
        <v>10025486.114797164</v>
      </c>
      <c r="G31" s="104">
        <v>6608850.8638919732</v>
      </c>
      <c r="H31" s="104">
        <v>7221017.1587742791</v>
      </c>
      <c r="I31" s="104">
        <v>23855354.137463417</v>
      </c>
      <c r="J31" s="500">
        <v>25063715.286992908</v>
      </c>
      <c r="K31" s="500">
        <v>16522127.159729933</v>
      </c>
      <c r="L31" s="500">
        <v>18052542.896935698</v>
      </c>
      <c r="M31" s="491">
        <f t="shared" si="16"/>
        <v>-0.27062356532413889</v>
      </c>
      <c r="N31" s="501">
        <f t="shared" ref="N31:AD31" si="18">SUBTOTAL(9,N32:N40)</f>
        <v>13167099.375</v>
      </c>
      <c r="O31" s="500">
        <f t="shared" si="18"/>
        <v>11115535.293749999</v>
      </c>
      <c r="P31" s="500">
        <f t="shared" si="18"/>
        <v>2021564.0812499998</v>
      </c>
      <c r="Q31" s="500">
        <f t="shared" si="18"/>
        <v>30000</v>
      </c>
      <c r="R31" s="500">
        <f t="shared" si="18"/>
        <v>1398674.0812499998</v>
      </c>
      <c r="S31" s="501">
        <f t="shared" si="18"/>
        <v>19161013.425000001</v>
      </c>
      <c r="T31" s="500">
        <f t="shared" si="18"/>
        <v>18738336.192499999</v>
      </c>
      <c r="U31" s="500">
        <f t="shared" si="18"/>
        <v>392677.23249999998</v>
      </c>
      <c r="V31" s="500">
        <f t="shared" si="18"/>
        <v>30000</v>
      </c>
      <c r="W31" s="501">
        <f t="shared" si="18"/>
        <v>21870055.149999999</v>
      </c>
      <c r="X31" s="500">
        <f t="shared" si="18"/>
        <v>21498830.412499998</v>
      </c>
      <c r="Y31" s="500">
        <f t="shared" si="18"/>
        <v>341224.73750000005</v>
      </c>
      <c r="Z31" s="500">
        <f t="shared" si="18"/>
        <v>30000</v>
      </c>
      <c r="AA31" s="501">
        <f t="shared" si="18"/>
        <v>22307534.5</v>
      </c>
      <c r="AB31" s="501">
        <f t="shared" si="18"/>
        <v>22014377.719999999</v>
      </c>
      <c r="AC31" s="501">
        <f t="shared" si="18"/>
        <v>263156.78000000003</v>
      </c>
      <c r="AD31" s="501">
        <f t="shared" si="18"/>
        <v>30000</v>
      </c>
      <c r="AE31" s="540">
        <f t="shared" si="3"/>
        <v>76505702.450000003</v>
      </c>
      <c r="AF31" s="540">
        <f t="shared" si="4"/>
        <v>73367079.618749991</v>
      </c>
      <c r="AG31" s="540">
        <f t="shared" si="5"/>
        <v>3018622.8312499998</v>
      </c>
      <c r="AH31" s="540">
        <f t="shared" si="6"/>
        <v>120000</v>
      </c>
      <c r="AI31"/>
    </row>
    <row r="32" spans="1:36" ht="30">
      <c r="A32" s="59">
        <v>1</v>
      </c>
      <c r="B32" s="59" t="s">
        <v>907</v>
      </c>
      <c r="C32" s="555">
        <v>2</v>
      </c>
      <c r="D32" s="92" t="s">
        <v>133</v>
      </c>
      <c r="E32" s="93" t="s">
        <v>33</v>
      </c>
      <c r="F32" s="94">
        <v>3204905.9479717729</v>
      </c>
      <c r="G32" s="94">
        <v>3710230.0855342429</v>
      </c>
      <c r="H32" s="94">
        <v>4278714.7486154065</v>
      </c>
      <c r="I32" s="94">
        <v>11193850.782121422</v>
      </c>
      <c r="J32" s="512">
        <v>20030662.174823578</v>
      </c>
      <c r="K32" s="512">
        <v>23188938.034589022</v>
      </c>
      <c r="L32" s="512">
        <v>26741967.178846292</v>
      </c>
      <c r="M32" s="491">
        <f t="shared" si="16"/>
        <v>-0.54539621959387663</v>
      </c>
      <c r="N32" s="503">
        <f t="shared" ref="N32:S32" si="19">SUBTOTAL(9,N33:N38)</f>
        <v>12156999.375</v>
      </c>
      <c r="O32" s="512">
        <f t="shared" si="19"/>
        <v>11115535.293749999</v>
      </c>
      <c r="P32" s="512">
        <f t="shared" si="19"/>
        <v>1041464.0812499999</v>
      </c>
      <c r="Q32" s="512">
        <f t="shared" si="19"/>
        <v>0</v>
      </c>
      <c r="R32" s="512">
        <f t="shared" si="19"/>
        <v>908624.08124999993</v>
      </c>
      <c r="S32" s="512">
        <f t="shared" si="19"/>
        <v>18180913.425000001</v>
      </c>
      <c r="T32" s="512">
        <f t="shared" ref="T32:Y32" si="20">SUBTOTAL(9,T33:T38)</f>
        <v>17988526.192499999</v>
      </c>
      <c r="U32" s="512">
        <f t="shared" si="20"/>
        <v>192387.23249999998</v>
      </c>
      <c r="V32" s="502"/>
      <c r="W32" s="512">
        <f>SUBTOTAL(9,W33:W38)</f>
        <v>20889955.149999999</v>
      </c>
      <c r="X32" s="512">
        <f t="shared" si="20"/>
        <v>20666030.412499998</v>
      </c>
      <c r="Y32" s="512">
        <f t="shared" si="20"/>
        <v>223924.73750000002</v>
      </c>
      <c r="Z32" s="502"/>
      <c r="AA32" s="503">
        <f>SUBTOTAL(9,AA33:AA38)</f>
        <v>21327434.5</v>
      </c>
      <c r="AB32" s="503">
        <f>SUBTOTAL(9,AB33:AB38)</f>
        <v>21122927.719999999</v>
      </c>
      <c r="AC32" s="503">
        <f>SUBTOTAL(9,AC33:AC38)</f>
        <v>204506.78</v>
      </c>
      <c r="AD32" s="503">
        <f>SUBTOTAL(9,AD33:AD38)</f>
        <v>0</v>
      </c>
      <c r="AE32" s="540">
        <f t="shared" si="3"/>
        <v>72555302.450000003</v>
      </c>
      <c r="AF32" s="540">
        <f t="shared" si="4"/>
        <v>70893019.618749991</v>
      </c>
      <c r="AG32" s="540">
        <f t="shared" si="5"/>
        <v>1662282.83125</v>
      </c>
      <c r="AH32" s="540">
        <f t="shared" si="6"/>
        <v>0</v>
      </c>
    </row>
    <row r="33" spans="1:36" ht="15">
      <c r="A33" s="59">
        <v>5</v>
      </c>
      <c r="B33" s="59" t="s">
        <v>924</v>
      </c>
      <c r="C33" s="555" t="s">
        <v>909</v>
      </c>
      <c r="D33" s="92"/>
      <c r="E33" s="242" t="s">
        <v>523</v>
      </c>
      <c r="F33" s="94"/>
      <c r="G33" s="94"/>
      <c r="H33" s="94"/>
      <c r="I33" s="94"/>
      <c r="J33" s="512">
        <v>0</v>
      </c>
      <c r="K33" s="512">
        <v>0</v>
      </c>
      <c r="L33" s="512">
        <v>0</v>
      </c>
      <c r="M33" s="491"/>
      <c r="N33" s="503">
        <f>SUM(O33:Q33)</f>
        <v>3746081.1</v>
      </c>
      <c r="O33" s="512">
        <f>Amb_Hosp_Lab!C8*0.885</f>
        <v>3746081.1</v>
      </c>
      <c r="P33" s="512"/>
      <c r="Q33" s="512"/>
      <c r="R33" s="502"/>
      <c r="S33" s="503">
        <f t="shared" ref="S33:S39" si="21">SUM(T33:V33)</f>
        <v>6632650</v>
      </c>
      <c r="T33" s="512">
        <f>Amb_Hosp_Lab!E8</f>
        <v>6632650</v>
      </c>
      <c r="U33" s="512"/>
      <c r="V33" s="502"/>
      <c r="W33" s="503">
        <f t="shared" ref="W33:W40" si="22">SUM(X33:Z33)</f>
        <v>7985850</v>
      </c>
      <c r="X33" s="512">
        <f>AB33</f>
        <v>7985850</v>
      </c>
      <c r="Y33" s="512"/>
      <c r="Z33" s="502"/>
      <c r="AA33" s="503">
        <f t="shared" ref="AA33:AA40" si="23">SUM(AB33:AD33)</f>
        <v>7985850</v>
      </c>
      <c r="AB33" s="512">
        <f>Amb_Hosp_Lab!F8</f>
        <v>7985850</v>
      </c>
      <c r="AC33" s="512"/>
      <c r="AD33" s="502"/>
      <c r="AE33" s="540">
        <f t="shared" si="3"/>
        <v>26350431.100000001</v>
      </c>
      <c r="AF33" s="540">
        <f t="shared" si="4"/>
        <v>26350431.100000001</v>
      </c>
      <c r="AG33" s="540">
        <f t="shared" si="5"/>
        <v>0</v>
      </c>
      <c r="AH33" s="540">
        <f t="shared" si="6"/>
        <v>0</v>
      </c>
    </row>
    <row r="34" spans="1:36" ht="15">
      <c r="A34" s="59">
        <v>5</v>
      </c>
      <c r="B34" s="59" t="s">
        <v>925</v>
      </c>
      <c r="C34" s="555" t="s">
        <v>909</v>
      </c>
      <c r="D34" s="92"/>
      <c r="E34" s="242" t="s">
        <v>524</v>
      </c>
      <c r="F34" s="94"/>
      <c r="G34" s="94"/>
      <c r="H34" s="94"/>
      <c r="I34" s="94"/>
      <c r="J34" s="512">
        <v>0</v>
      </c>
      <c r="K34" s="512">
        <v>0</v>
      </c>
      <c r="L34" s="512">
        <v>0</v>
      </c>
      <c r="M34" s="491"/>
      <c r="N34" s="503">
        <f>SUM(O34:Q34)</f>
        <v>2580685</v>
      </c>
      <c r="O34" s="512">
        <f>Amb_Hosp_Lab!D9*0.85</f>
        <v>2580685</v>
      </c>
      <c r="P34" s="512"/>
      <c r="Q34" s="512"/>
      <c r="R34" s="502"/>
      <c r="S34" s="503">
        <f>SUM(T34:V34)</f>
        <v>3185900</v>
      </c>
      <c r="T34" s="512">
        <f>Amb_Hosp_Lab!E9</f>
        <v>3185900</v>
      </c>
      <c r="U34" s="512"/>
      <c r="V34" s="502"/>
      <c r="W34" s="503">
        <f t="shared" si="22"/>
        <v>3241000</v>
      </c>
      <c r="X34" s="512">
        <f>AB34</f>
        <v>3241000</v>
      </c>
      <c r="Y34" s="512"/>
      <c r="Z34" s="502"/>
      <c r="AA34" s="503">
        <f t="shared" si="23"/>
        <v>3241000</v>
      </c>
      <c r="AB34" s="512">
        <f>Amb_Hosp_Lab!F9</f>
        <v>3241000</v>
      </c>
      <c r="AC34" s="512"/>
      <c r="AD34" s="502"/>
      <c r="AE34" s="540">
        <f t="shared" si="3"/>
        <v>12248585</v>
      </c>
      <c r="AF34" s="540">
        <f t="shared" si="4"/>
        <v>12248585</v>
      </c>
      <c r="AG34" s="540">
        <f t="shared" si="5"/>
        <v>0</v>
      </c>
      <c r="AH34" s="540">
        <f t="shared" si="6"/>
        <v>0</v>
      </c>
    </row>
    <row r="35" spans="1:36" ht="15">
      <c r="A35" s="59">
        <v>5</v>
      </c>
      <c r="B35" s="59" t="s">
        <v>926</v>
      </c>
      <c r="C35" s="555" t="s">
        <v>909</v>
      </c>
      <c r="D35" s="92"/>
      <c r="E35" s="242" t="s">
        <v>525</v>
      </c>
      <c r="F35" s="94"/>
      <c r="G35" s="94"/>
      <c r="H35" s="94"/>
      <c r="I35" s="94"/>
      <c r="J35" s="512">
        <v>0</v>
      </c>
      <c r="K35" s="512">
        <v>0</v>
      </c>
      <c r="L35" s="512">
        <v>0</v>
      </c>
      <c r="M35" s="491"/>
      <c r="N35" s="503">
        <f t="shared" ref="N35:N40" si="24">SUM(O35:Q35)</f>
        <v>265680</v>
      </c>
      <c r="O35" s="512"/>
      <c r="P35" s="512">
        <f>Amb_Hosp_Lab!D10</f>
        <v>265680</v>
      </c>
      <c r="Q35" s="512"/>
      <c r="R35" s="502">
        <f>P35/2</f>
        <v>132840</v>
      </c>
      <c r="S35" s="503">
        <f>SUM(T35:V35)</f>
        <v>265680</v>
      </c>
      <c r="T35" s="589">
        <f>Amb_Hosp_Lab!E10</f>
        <v>265680</v>
      </c>
      <c r="U35" s="512"/>
      <c r="V35" s="502"/>
      <c r="W35" s="503">
        <f>SUM(X35:Z35)</f>
        <v>265680</v>
      </c>
      <c r="X35" s="512">
        <f>AB35</f>
        <v>265680</v>
      </c>
      <c r="Z35" s="502"/>
      <c r="AA35" s="503">
        <f t="shared" si="23"/>
        <v>265680</v>
      </c>
      <c r="AB35" s="512">
        <f>Amb_Hosp_Lab!F10</f>
        <v>265680</v>
      </c>
      <c r="AC35" s="534"/>
      <c r="AD35" s="502"/>
      <c r="AE35" s="540">
        <f t="shared" si="3"/>
        <v>1062720</v>
      </c>
      <c r="AF35" s="540">
        <f t="shared" si="4"/>
        <v>797040</v>
      </c>
      <c r="AG35" s="540">
        <f t="shared" si="5"/>
        <v>265680</v>
      </c>
      <c r="AH35" s="540">
        <f t="shared" si="6"/>
        <v>0</v>
      </c>
    </row>
    <row r="36" spans="1:36" ht="15">
      <c r="A36" s="59">
        <v>5</v>
      </c>
      <c r="B36" s="59" t="s">
        <v>927</v>
      </c>
      <c r="C36" s="555" t="s">
        <v>909</v>
      </c>
      <c r="D36" s="92"/>
      <c r="E36" s="720" t="s">
        <v>1131</v>
      </c>
      <c r="F36" s="94"/>
      <c r="G36" s="94"/>
      <c r="H36" s="94"/>
      <c r="I36" s="94"/>
      <c r="J36" s="512">
        <v>0</v>
      </c>
      <c r="K36" s="512">
        <v>0</v>
      </c>
      <c r="L36" s="512">
        <v>0</v>
      </c>
      <c r="M36" s="491"/>
      <c r="N36" s="503">
        <f t="shared" si="24"/>
        <v>2670607.4</v>
      </c>
      <c r="O36" s="533">
        <f>Amb_Hosp_Lab!C11-Amb_Hosp_Lab!F135*0.2</f>
        <v>2375791.4</v>
      </c>
      <c r="P36" s="512">
        <f>Amb_Hosp_Lab!C12</f>
        <v>294816</v>
      </c>
      <c r="Q36" s="512"/>
      <c r="R36" s="502">
        <f>P36</f>
        <v>294816</v>
      </c>
      <c r="S36" s="503">
        <f>SUM(T36:V36)</f>
        <v>4305406</v>
      </c>
      <c r="T36" s="512">
        <f>Amb_Hosp_Lab!E11+Amb_Hosp_Lab!E12</f>
        <v>4305406</v>
      </c>
      <c r="U36" s="512"/>
      <c r="V36" s="502"/>
      <c r="W36" s="503">
        <f t="shared" si="22"/>
        <v>4961415</v>
      </c>
      <c r="X36" s="512">
        <f>Amb_Hosp_Lab!F11+Amb_Hosp_Lab!F12</f>
        <v>4961415</v>
      </c>
      <c r="Y36" s="512"/>
      <c r="Z36" s="502"/>
      <c r="AA36" s="503">
        <f t="shared" si="23"/>
        <v>4961415</v>
      </c>
      <c r="AB36" s="512">
        <f>Amb_Hosp_Lab!F11+Amb_Hosp_Lab!F12</f>
        <v>4961415</v>
      </c>
      <c r="AC36" s="512"/>
      <c r="AD36" s="502"/>
      <c r="AE36" s="540">
        <f t="shared" si="3"/>
        <v>16898843.399999999</v>
      </c>
      <c r="AF36" s="540">
        <f t="shared" si="4"/>
        <v>16604027.4</v>
      </c>
      <c r="AG36" s="540">
        <f t="shared" si="5"/>
        <v>294816</v>
      </c>
      <c r="AH36" s="540">
        <f t="shared" si="6"/>
        <v>0</v>
      </c>
    </row>
    <row r="37" spans="1:36" ht="15">
      <c r="A37" s="59">
        <v>5</v>
      </c>
      <c r="B37" s="59" t="s">
        <v>928</v>
      </c>
      <c r="C37" s="555" t="s">
        <v>909</v>
      </c>
      <c r="D37" s="92"/>
      <c r="E37" s="242" t="s">
        <v>526</v>
      </c>
      <c r="F37" s="94"/>
      <c r="G37" s="94"/>
      <c r="H37" s="94"/>
      <c r="I37" s="94"/>
      <c r="J37" s="512">
        <v>0</v>
      </c>
      <c r="K37" s="512">
        <v>0</v>
      </c>
      <c r="L37" s="512">
        <v>0</v>
      </c>
      <c r="M37" s="491"/>
      <c r="N37" s="503">
        <f t="shared" si="24"/>
        <v>1240900.6499999999</v>
      </c>
      <c r="O37" s="512">
        <f>ARV!B8+ARV!B10+ARV!B13</f>
        <v>1240900.6499999999</v>
      </c>
      <c r="P37" s="512"/>
      <c r="Q37" s="512"/>
      <c r="R37" s="502"/>
      <c r="S37" s="503">
        <f t="shared" si="21"/>
        <v>1867405.1000000003</v>
      </c>
      <c r="T37" s="512">
        <f>ARV!C8+ARV!C10+ARV!C13</f>
        <v>1867405.1000000003</v>
      </c>
      <c r="U37" s="512"/>
      <c r="V37" s="502"/>
      <c r="W37" s="503">
        <f t="shared" si="22"/>
        <v>2196762.7750000004</v>
      </c>
      <c r="X37" s="512">
        <f>ARV!D8+ARV!D10+ARV!D13</f>
        <v>2196762.7750000004</v>
      </c>
      <c r="Y37" s="512"/>
      <c r="Z37" s="502"/>
      <c r="AA37" s="503">
        <f t="shared" si="23"/>
        <v>2283459.75</v>
      </c>
      <c r="AB37" s="512">
        <f>ARV!E8+ARV!E10+ARV!E13</f>
        <v>2283459.75</v>
      </c>
      <c r="AC37" s="512"/>
      <c r="AD37" s="502"/>
      <c r="AE37" s="540">
        <f t="shared" si="3"/>
        <v>7588528.2750000004</v>
      </c>
      <c r="AF37" s="540">
        <f t="shared" si="4"/>
        <v>7588528.2750000004</v>
      </c>
      <c r="AG37" s="540">
        <f t="shared" si="5"/>
        <v>0</v>
      </c>
      <c r="AH37" s="540">
        <f t="shared" si="6"/>
        <v>0</v>
      </c>
    </row>
    <row r="38" spans="1:36" ht="15">
      <c r="A38" s="59">
        <v>5</v>
      </c>
      <c r="B38" s="59" t="s">
        <v>928</v>
      </c>
      <c r="C38" s="555" t="s">
        <v>909</v>
      </c>
      <c r="D38" s="92"/>
      <c r="E38" s="242" t="s">
        <v>527</v>
      </c>
      <c r="F38" s="94"/>
      <c r="G38" s="94"/>
      <c r="H38" s="94"/>
      <c r="I38" s="94"/>
      <c r="J38" s="512">
        <v>0</v>
      </c>
      <c r="K38" s="512">
        <v>0</v>
      </c>
      <c r="L38" s="512">
        <v>0</v>
      </c>
      <c r="M38" s="491"/>
      <c r="N38" s="503">
        <f t="shared" si="24"/>
        <v>1653045.2249999996</v>
      </c>
      <c r="O38" s="512">
        <f>ARV!B9*0.75</f>
        <v>1172077.1437499998</v>
      </c>
      <c r="P38" s="512">
        <f>ARV!C9*0.25</f>
        <v>480968.08124999993</v>
      </c>
      <c r="Q38" s="512"/>
      <c r="R38" s="502">
        <f>P38</f>
        <v>480968.08124999993</v>
      </c>
      <c r="S38" s="503">
        <f t="shared" si="21"/>
        <v>1923872.3249999997</v>
      </c>
      <c r="T38" s="512">
        <f>ARV!C9*0.9</f>
        <v>1731485.0924999998</v>
      </c>
      <c r="U38" s="512">
        <f>ARV!C9*0.1</f>
        <v>192387.23249999998</v>
      </c>
      <c r="V38" s="502"/>
      <c r="W38" s="503">
        <f t="shared" si="22"/>
        <v>2239247.375</v>
      </c>
      <c r="X38" s="512">
        <f>ARV!D9*0.9</f>
        <v>2015322.6375</v>
      </c>
      <c r="Y38" s="512">
        <f>ARV!D9*0.1</f>
        <v>223924.73750000002</v>
      </c>
      <c r="Z38" s="502"/>
      <c r="AA38" s="503">
        <f t="shared" si="23"/>
        <v>2590029.75</v>
      </c>
      <c r="AB38" s="512">
        <f>ARV!E9*0.92</f>
        <v>2385522.9700000002</v>
      </c>
      <c r="AC38" s="512">
        <f>ARV!E9*0.08-2930</f>
        <v>204506.78</v>
      </c>
      <c r="AD38" s="502"/>
      <c r="AE38" s="540">
        <f t="shared" si="3"/>
        <v>8406194.6749999989</v>
      </c>
      <c r="AF38" s="540">
        <f t="shared" si="4"/>
        <v>7304407.84375</v>
      </c>
      <c r="AG38" s="540">
        <f t="shared" si="5"/>
        <v>1101786.83125</v>
      </c>
      <c r="AH38" s="540">
        <f t="shared" si="6"/>
        <v>0</v>
      </c>
    </row>
    <row r="39" spans="1:36" ht="30">
      <c r="A39" s="59">
        <v>1</v>
      </c>
      <c r="B39" s="59" t="s">
        <v>929</v>
      </c>
      <c r="C39" s="555">
        <v>2</v>
      </c>
      <c r="D39" s="92" t="s">
        <v>134</v>
      </c>
      <c r="E39" s="327" t="s">
        <v>76</v>
      </c>
      <c r="F39" s="94">
        <v>1876546.3337913237</v>
      </c>
      <c r="G39" s="94">
        <v>2183496.2945650918</v>
      </c>
      <c r="H39" s="94">
        <v>2503248.2677888675</v>
      </c>
      <c r="I39" s="94">
        <v>6563290.8961452832</v>
      </c>
      <c r="J39" s="512">
        <v>11728414.586195774</v>
      </c>
      <c r="K39" s="512">
        <v>13646851.841031825</v>
      </c>
      <c r="L39" s="512">
        <v>15645301.673680423</v>
      </c>
      <c r="M39" s="491">
        <f>-1+N39/L39</f>
        <v>-0.98939106426568801</v>
      </c>
      <c r="N39" s="503">
        <f t="shared" si="24"/>
        <v>165980</v>
      </c>
      <c r="O39" s="512"/>
      <c r="P39" s="512">
        <f>Table14[2019]</f>
        <v>165980</v>
      </c>
      <c r="Q39" s="512"/>
      <c r="R39" s="502">
        <f>P39/2</f>
        <v>82990</v>
      </c>
      <c r="S39" s="503">
        <f t="shared" si="21"/>
        <v>165980</v>
      </c>
      <c r="T39" s="512">
        <f>165980*0.5</f>
        <v>82990</v>
      </c>
      <c r="U39" s="512">
        <f>165980*0.5</f>
        <v>82990</v>
      </c>
      <c r="V39" s="502"/>
      <c r="W39" s="503">
        <f t="shared" si="22"/>
        <v>165980</v>
      </c>
      <c r="X39" s="512">
        <f>Table14[2021]</f>
        <v>165980</v>
      </c>
      <c r="Y39" s="512"/>
      <c r="Z39" s="502"/>
      <c r="AA39" s="503">
        <f t="shared" si="23"/>
        <v>165980</v>
      </c>
      <c r="AB39" s="512">
        <f>Table14[2022]</f>
        <v>165980</v>
      </c>
      <c r="AC39" s="534"/>
      <c r="AD39" s="502"/>
      <c r="AE39" s="540">
        <f t="shared" si="3"/>
        <v>663920</v>
      </c>
      <c r="AF39" s="540">
        <f t="shared" si="4"/>
        <v>414950</v>
      </c>
      <c r="AG39" s="540">
        <f t="shared" si="5"/>
        <v>248970</v>
      </c>
      <c r="AH39" s="540">
        <f t="shared" si="6"/>
        <v>0</v>
      </c>
      <c r="AJ39" s="539"/>
    </row>
    <row r="40" spans="1:36" ht="30">
      <c r="A40" s="59">
        <v>1</v>
      </c>
      <c r="B40" s="59" t="s">
        <v>840</v>
      </c>
      <c r="C40" s="555">
        <v>2</v>
      </c>
      <c r="D40" s="92" t="s">
        <v>135</v>
      </c>
      <c r="E40" s="93" t="s">
        <v>136</v>
      </c>
      <c r="F40" s="94">
        <v>402064.23293956573</v>
      </c>
      <c r="G40" s="94">
        <v>422167.44458654401</v>
      </c>
      <c r="H40" s="94">
        <v>439054.14237000572</v>
      </c>
      <c r="I40" s="94">
        <v>1263285.8198961155</v>
      </c>
      <c r="J40" s="512">
        <v>2512901.4558722861</v>
      </c>
      <c r="K40" s="512">
        <v>2638546.5286659002</v>
      </c>
      <c r="L40" s="512">
        <v>2744088.3898125356</v>
      </c>
      <c r="M40" s="491">
        <f>-1+N40/L40</f>
        <v>-0.69238600216603574</v>
      </c>
      <c r="N40" s="503">
        <f t="shared" si="24"/>
        <v>844120</v>
      </c>
      <c r="O40" s="512"/>
      <c r="P40" s="512">
        <f>'2.1.3'!C13</f>
        <v>814120</v>
      </c>
      <c r="Q40" s="512">
        <f>'2.1.3'!C12</f>
        <v>30000</v>
      </c>
      <c r="R40" s="502">
        <f>P40/2</f>
        <v>407060</v>
      </c>
      <c r="S40" s="503">
        <f>SUM(T40:V40)</f>
        <v>814120</v>
      </c>
      <c r="T40" s="512">
        <f>'2.1.3'!C9+'2.1.3'!C11</f>
        <v>666820</v>
      </c>
      <c r="U40" s="536">
        <f>'2.1.3'!$C$10</f>
        <v>117300</v>
      </c>
      <c r="V40" s="512">
        <f>'2.1.3'!D12</f>
        <v>30000</v>
      </c>
      <c r="W40" s="503">
        <f t="shared" si="22"/>
        <v>814120</v>
      </c>
      <c r="X40" s="512">
        <f>$T$40</f>
        <v>666820</v>
      </c>
      <c r="Y40" s="536">
        <f>'2.1.3'!$C$10</f>
        <v>117300</v>
      </c>
      <c r="Z40" s="512">
        <f>'2.1.3'!E12</f>
        <v>30000</v>
      </c>
      <c r="AA40" s="503">
        <f t="shared" si="23"/>
        <v>814120</v>
      </c>
      <c r="AB40" s="512">
        <f>$T$40+'2.1.3'!F10*0.5</f>
        <v>725470</v>
      </c>
      <c r="AC40" s="540">
        <f>'2.1.3'!$C$10*0.5</f>
        <v>58650</v>
      </c>
      <c r="AD40" s="512">
        <v>30000</v>
      </c>
      <c r="AE40" s="540">
        <f t="shared" si="3"/>
        <v>3286480</v>
      </c>
      <c r="AF40" s="540">
        <f t="shared" si="4"/>
        <v>2059110</v>
      </c>
      <c r="AG40" s="540">
        <f t="shared" si="5"/>
        <v>1107370</v>
      </c>
      <c r="AH40" s="540">
        <f t="shared" si="6"/>
        <v>120000</v>
      </c>
    </row>
    <row r="41" spans="1:36" ht="30">
      <c r="A41" s="59" t="s">
        <v>907</v>
      </c>
      <c r="B41" s="59" t="s">
        <v>907</v>
      </c>
      <c r="C41" s="555" t="s">
        <v>907</v>
      </c>
      <c r="D41" s="86" t="s">
        <v>139</v>
      </c>
      <c r="E41" s="104" t="s">
        <v>140</v>
      </c>
      <c r="F41" s="104">
        <v>0</v>
      </c>
      <c r="G41" s="104">
        <v>0</v>
      </c>
      <c r="H41" s="104">
        <v>0</v>
      </c>
      <c r="I41" s="104">
        <v>0</v>
      </c>
      <c r="J41" s="500">
        <v>0</v>
      </c>
      <c r="K41" s="500">
        <v>0</v>
      </c>
      <c r="L41" s="500">
        <v>0</v>
      </c>
      <c r="M41" s="491"/>
      <c r="N41" s="501"/>
      <c r="O41" s="500"/>
      <c r="P41" s="500">
        <f t="shared" ref="P41:AD41" si="25">SUBTOTAL(9,P42:P43)</f>
        <v>0</v>
      </c>
      <c r="Q41" s="500">
        <f t="shared" si="25"/>
        <v>0</v>
      </c>
      <c r="R41" s="499">
        <f t="shared" si="25"/>
        <v>0</v>
      </c>
      <c r="S41" s="501"/>
      <c r="T41" s="500"/>
      <c r="U41" s="500">
        <f t="shared" si="25"/>
        <v>0</v>
      </c>
      <c r="V41" s="499">
        <f t="shared" si="25"/>
        <v>0</v>
      </c>
      <c r="W41" s="501"/>
      <c r="X41" s="500"/>
      <c r="Y41" s="500">
        <f t="shared" si="25"/>
        <v>0</v>
      </c>
      <c r="Z41" s="499">
        <f t="shared" si="25"/>
        <v>0</v>
      </c>
      <c r="AA41" s="501"/>
      <c r="AB41" s="500"/>
      <c r="AC41" s="500">
        <f t="shared" si="25"/>
        <v>0</v>
      </c>
      <c r="AD41" s="500">
        <f t="shared" si="25"/>
        <v>0</v>
      </c>
      <c r="AE41" s="540">
        <f t="shared" si="3"/>
        <v>0</v>
      </c>
      <c r="AF41" s="540">
        <f t="shared" si="4"/>
        <v>0</v>
      </c>
      <c r="AG41" s="540">
        <f t="shared" si="5"/>
        <v>0</v>
      </c>
      <c r="AH41" s="540">
        <f t="shared" si="6"/>
        <v>0</v>
      </c>
    </row>
    <row r="42" spans="1:36" ht="30">
      <c r="A42" s="59">
        <v>2</v>
      </c>
      <c r="B42" s="59" t="s">
        <v>930</v>
      </c>
      <c r="C42" s="555">
        <v>2</v>
      </c>
      <c r="D42" s="108" t="s">
        <v>141</v>
      </c>
      <c r="E42" s="109" t="s">
        <v>142</v>
      </c>
      <c r="F42" s="130">
        <v>0</v>
      </c>
      <c r="G42" s="130">
        <v>0</v>
      </c>
      <c r="H42" s="130">
        <v>0</v>
      </c>
      <c r="I42" s="130">
        <v>0</v>
      </c>
      <c r="J42" s="512">
        <v>0</v>
      </c>
      <c r="K42" s="512">
        <v>0</v>
      </c>
      <c r="L42" s="512">
        <v>0</v>
      </c>
      <c r="M42" s="491"/>
      <c r="N42" s="503">
        <f>SUM(O42:Q42)</f>
        <v>0</v>
      </c>
      <c r="O42" s="512"/>
      <c r="P42" s="512"/>
      <c r="Q42" s="512"/>
      <c r="R42" s="502"/>
      <c r="S42" s="503">
        <f>SUM(T42:V42)</f>
        <v>0</v>
      </c>
      <c r="T42" s="512"/>
      <c r="U42" s="512"/>
      <c r="V42" s="502"/>
      <c r="W42" s="503">
        <f>SUM(X42:Z42)</f>
        <v>0</v>
      </c>
      <c r="X42" s="512"/>
      <c r="Y42" s="512"/>
      <c r="Z42" s="502"/>
      <c r="AA42" s="503">
        <f>SUM(AB42:AD42)</f>
        <v>0</v>
      </c>
      <c r="AB42" s="512"/>
      <c r="AC42" s="512"/>
      <c r="AD42" s="502"/>
      <c r="AE42" s="540">
        <f t="shared" si="3"/>
        <v>0</v>
      </c>
      <c r="AF42" s="540">
        <f t="shared" si="4"/>
        <v>0</v>
      </c>
      <c r="AG42" s="540">
        <f t="shared" si="5"/>
        <v>0</v>
      </c>
      <c r="AH42" s="540">
        <f t="shared" si="6"/>
        <v>0</v>
      </c>
    </row>
    <row r="43" spans="1:36" ht="30">
      <c r="A43" s="59">
        <v>2</v>
      </c>
      <c r="B43" s="59" t="s">
        <v>931</v>
      </c>
      <c r="C43" s="555">
        <v>2</v>
      </c>
      <c r="D43" s="108" t="s">
        <v>143</v>
      </c>
      <c r="E43" s="109" t="s">
        <v>1173</v>
      </c>
      <c r="F43" s="130">
        <v>0</v>
      </c>
      <c r="G43" s="130">
        <v>0</v>
      </c>
      <c r="H43" s="130">
        <v>0</v>
      </c>
      <c r="I43" s="130">
        <v>0</v>
      </c>
      <c r="J43" s="512">
        <v>0</v>
      </c>
      <c r="K43" s="512">
        <v>0</v>
      </c>
      <c r="L43" s="512">
        <v>0</v>
      </c>
      <c r="M43" s="491"/>
      <c r="N43" s="503"/>
      <c r="O43" s="512"/>
      <c r="P43" s="512"/>
      <c r="Q43" s="512"/>
      <c r="R43" s="502"/>
      <c r="S43" s="503"/>
      <c r="T43" s="512"/>
      <c r="U43" s="512"/>
      <c r="V43" s="502"/>
      <c r="W43" s="503"/>
      <c r="X43" s="512"/>
      <c r="Y43" s="512"/>
      <c r="Z43" s="502"/>
      <c r="AA43" s="503"/>
      <c r="AB43" s="512"/>
      <c r="AC43" s="512"/>
      <c r="AD43" s="502"/>
      <c r="AE43" s="540"/>
      <c r="AF43" s="540"/>
      <c r="AG43" s="540">
        <f t="shared" si="5"/>
        <v>0</v>
      </c>
      <c r="AH43" s="540">
        <f t="shared" si="6"/>
        <v>0</v>
      </c>
    </row>
    <row r="44" spans="1:36" ht="30">
      <c r="A44" s="59" t="s">
        <v>907</v>
      </c>
      <c r="B44" s="59" t="s">
        <v>907</v>
      </c>
      <c r="C44" s="555" t="s">
        <v>907</v>
      </c>
      <c r="D44" s="86" t="s">
        <v>145</v>
      </c>
      <c r="E44" s="104" t="s">
        <v>146</v>
      </c>
      <c r="F44" s="104">
        <v>221854.77610141612</v>
      </c>
      <c r="G44" s="104">
        <v>227510.77729517382</v>
      </c>
      <c r="H44" s="104">
        <v>241031.65759042482</v>
      </c>
      <c r="I44" s="104">
        <v>690397.2109870147</v>
      </c>
      <c r="J44" s="500">
        <v>554636.94025354029</v>
      </c>
      <c r="K44" s="500">
        <v>568776.94323793449</v>
      </c>
      <c r="L44" s="500">
        <v>602579.14397606207</v>
      </c>
      <c r="M44" s="491">
        <f t="shared" ref="M44:M50" si="26">-1+N44/L44</f>
        <v>-4.1271166160789075E-2</v>
      </c>
      <c r="N44" s="501">
        <f>SUBTOTAL(9,N45:N47)</f>
        <v>577710</v>
      </c>
      <c r="O44" s="500">
        <f>SUBTOTAL(9,O45:O47)</f>
        <v>72290</v>
      </c>
      <c r="P44" s="500">
        <f>SUBTOTAL(9,P45:P47)</f>
        <v>505420</v>
      </c>
      <c r="Q44" s="500"/>
      <c r="R44" s="499"/>
      <c r="S44" s="501">
        <f t="shared" ref="S44:AD44" si="27">SUBTOTAL(9,S45:S47)</f>
        <v>577710</v>
      </c>
      <c r="T44" s="500">
        <f t="shared" si="27"/>
        <v>144580</v>
      </c>
      <c r="U44" s="500">
        <f t="shared" si="27"/>
        <v>433130</v>
      </c>
      <c r="V44" s="500">
        <f t="shared" si="27"/>
        <v>0</v>
      </c>
      <c r="W44" s="501">
        <f t="shared" si="27"/>
        <v>577180</v>
      </c>
      <c r="X44" s="500">
        <f t="shared" si="27"/>
        <v>360880</v>
      </c>
      <c r="Y44" s="500">
        <f t="shared" si="27"/>
        <v>216300</v>
      </c>
      <c r="Z44" s="500">
        <f t="shared" si="27"/>
        <v>0</v>
      </c>
      <c r="AA44" s="501">
        <f t="shared" si="27"/>
        <v>577680</v>
      </c>
      <c r="AB44" s="500">
        <f>SUBTOTAL(9,AB45:AB47)</f>
        <v>268255</v>
      </c>
      <c r="AC44" s="500">
        <f t="shared" si="27"/>
        <v>216550</v>
      </c>
      <c r="AD44" s="500">
        <f t="shared" si="27"/>
        <v>92875</v>
      </c>
      <c r="AE44" s="540">
        <f t="shared" si="3"/>
        <v>2310280</v>
      </c>
      <c r="AF44" s="540">
        <f t="shared" si="4"/>
        <v>846005</v>
      </c>
      <c r="AG44" s="540">
        <f t="shared" si="5"/>
        <v>1371400</v>
      </c>
      <c r="AH44" s="540">
        <f t="shared" si="6"/>
        <v>92875</v>
      </c>
    </row>
    <row r="45" spans="1:36" ht="15">
      <c r="A45" s="59">
        <v>1</v>
      </c>
      <c r="B45" s="59" t="s">
        <v>932</v>
      </c>
      <c r="C45" s="555">
        <v>2</v>
      </c>
      <c r="D45" s="648" t="s">
        <v>147</v>
      </c>
      <c r="E45" s="93" t="s">
        <v>148</v>
      </c>
      <c r="F45" s="94">
        <v>149766.90559351619</v>
      </c>
      <c r="G45" s="94">
        <v>149958.57671064019</v>
      </c>
      <c r="H45" s="94">
        <v>158684.82672088261</v>
      </c>
      <c r="I45" s="94">
        <v>458410.30902503902</v>
      </c>
      <c r="J45" s="512">
        <v>374417.26398379047</v>
      </c>
      <c r="K45" s="512">
        <v>374896.44177660049</v>
      </c>
      <c r="L45" s="512">
        <v>396712.06680220657</v>
      </c>
      <c r="M45" s="491">
        <f t="shared" si="26"/>
        <v>-6.3476936825221153E-2</v>
      </c>
      <c r="N45" s="503">
        <f>SUM(O45:Q45)</f>
        <v>371530</v>
      </c>
      <c r="O45" s="512"/>
      <c r="P45" s="512">
        <f>'Peer Support'!I58</f>
        <v>371530</v>
      </c>
      <c r="Q45" s="512"/>
      <c r="R45" s="502">
        <f>P45/2</f>
        <v>185765</v>
      </c>
      <c r="S45" s="503">
        <f>SUM(T45:V45)</f>
        <v>371530</v>
      </c>
      <c r="T45" s="512"/>
      <c r="U45" s="512">
        <f>P45</f>
        <v>371530</v>
      </c>
      <c r="V45" s="502"/>
      <c r="W45" s="503">
        <f>SUM(X45:Z45)</f>
        <v>371000</v>
      </c>
      <c r="X45" s="512">
        <f>371000/2</f>
        <v>185500</v>
      </c>
      <c r="Y45" s="512">
        <f>371000/2</f>
        <v>185500</v>
      </c>
      <c r="Z45" s="502"/>
      <c r="AA45" s="503">
        <f>SUM(AB45:AD45)</f>
        <v>371500</v>
      </c>
      <c r="AB45" s="512">
        <f>371500*0.25</f>
        <v>92875</v>
      </c>
      <c r="AC45" s="539">
        <f>371500*0.5</f>
        <v>185750</v>
      </c>
      <c r="AD45" s="502">
        <f>371500*0.25</f>
        <v>92875</v>
      </c>
      <c r="AE45" s="540">
        <f t="shared" si="3"/>
        <v>1485560</v>
      </c>
      <c r="AF45" s="540">
        <f t="shared" si="4"/>
        <v>278375</v>
      </c>
      <c r="AG45" s="540">
        <f t="shared" si="5"/>
        <v>1114310</v>
      </c>
      <c r="AH45" s="540">
        <f t="shared" si="6"/>
        <v>92875</v>
      </c>
      <c r="AI45" s="539"/>
    </row>
    <row r="46" spans="1:36" ht="15">
      <c r="A46" s="59">
        <v>2</v>
      </c>
      <c r="B46" s="59" t="s">
        <v>933</v>
      </c>
      <c r="C46" s="555">
        <v>2</v>
      </c>
      <c r="D46" s="648" t="s">
        <v>149</v>
      </c>
      <c r="E46" s="93" t="s">
        <v>150</v>
      </c>
      <c r="F46" s="94">
        <v>69873.660327853868</v>
      </c>
      <c r="G46" s="94">
        <v>73367.343344246547</v>
      </c>
      <c r="H46" s="94">
        <v>76302.037078016438</v>
      </c>
      <c r="I46" s="94">
        <v>219543.04075011687</v>
      </c>
      <c r="J46" s="512">
        <v>174684.15081963467</v>
      </c>
      <c r="K46" s="512">
        <v>183418.35836061637</v>
      </c>
      <c r="L46" s="512">
        <v>190755.09269504109</v>
      </c>
      <c r="M46" s="491">
        <f t="shared" si="26"/>
        <v>-0.24206479650250234</v>
      </c>
      <c r="N46" s="503">
        <f>SUM(O46:Q46)</f>
        <v>144580</v>
      </c>
      <c r="O46" s="512">
        <f>'Paliative care'!D19*0.5</f>
        <v>72290</v>
      </c>
      <c r="P46" s="512">
        <f>'Paliative care'!D19*0.5</f>
        <v>72290</v>
      </c>
      <c r="Q46" s="512"/>
      <c r="R46" s="502"/>
      <c r="S46" s="503">
        <f>SUM(T46:V46)</f>
        <v>144580</v>
      </c>
      <c r="T46" s="512">
        <f>'Paliative care'!D19</f>
        <v>144580</v>
      </c>
      <c r="U46" s="512"/>
      <c r="V46" s="502"/>
      <c r="W46" s="503">
        <f>SUM(X46:Z46)</f>
        <v>144580</v>
      </c>
      <c r="X46" s="512">
        <f>'Paliative care'!$D$19</f>
        <v>144580</v>
      </c>
      <c r="Y46" s="512"/>
      <c r="Z46" s="502"/>
      <c r="AA46" s="503">
        <f>SUM(AB46:AD46)</f>
        <v>144580</v>
      </c>
      <c r="AB46" s="512">
        <f>'Paliative care'!$D$19</f>
        <v>144580</v>
      </c>
      <c r="AC46" s="512"/>
      <c r="AD46" s="502"/>
      <c r="AE46" s="540">
        <f t="shared" si="3"/>
        <v>578320</v>
      </c>
      <c r="AF46" s="540">
        <f t="shared" si="4"/>
        <v>506030</v>
      </c>
      <c r="AG46" s="540">
        <f t="shared" si="5"/>
        <v>72290</v>
      </c>
      <c r="AH46" s="540">
        <f t="shared" si="6"/>
        <v>0</v>
      </c>
      <c r="AI46" s="539"/>
    </row>
    <row r="47" spans="1:36" ht="45">
      <c r="A47" s="59">
        <v>1</v>
      </c>
      <c r="B47" s="59" t="s">
        <v>932</v>
      </c>
      <c r="C47" s="555">
        <v>2</v>
      </c>
      <c r="D47" s="648" t="s">
        <v>151</v>
      </c>
      <c r="E47" s="93" t="s">
        <v>152</v>
      </c>
      <c r="F47" s="94">
        <v>2214.2101800460709</v>
      </c>
      <c r="G47" s="94">
        <v>4184.8572402870741</v>
      </c>
      <c r="H47" s="94">
        <v>6044.7937915257744</v>
      </c>
      <c r="I47" s="94">
        <v>12443.861211858919</v>
      </c>
      <c r="J47" s="512">
        <v>5535.5254501151776</v>
      </c>
      <c r="K47" s="512">
        <v>10462.143100717685</v>
      </c>
      <c r="L47" s="512">
        <v>15111.984478814436</v>
      </c>
      <c r="M47" s="491">
        <f t="shared" si="26"/>
        <v>3.0762349965590117</v>
      </c>
      <c r="N47" s="503">
        <f>SUM(O47:Q47)</f>
        <v>61600</v>
      </c>
      <c r="O47" s="512"/>
      <c r="P47" s="512">
        <f>'Case-managers'!D28</f>
        <v>61600</v>
      </c>
      <c r="Q47" s="512"/>
      <c r="R47" s="502">
        <f>P47*0.5</f>
        <v>30800</v>
      </c>
      <c r="S47" s="503">
        <f>SUM(T47:V47)</f>
        <v>61600</v>
      </c>
      <c r="T47" s="512"/>
      <c r="U47" s="512">
        <f>'Case-managers'!D28</f>
        <v>61600</v>
      </c>
      <c r="V47" s="502"/>
      <c r="W47" s="503">
        <f>SUM(X47:Z47)</f>
        <v>61600</v>
      </c>
      <c r="X47" s="512">
        <f>'Case-managers'!D28*0.5</f>
        <v>30800</v>
      </c>
      <c r="Y47" s="512">
        <f>'Case-managers'!D28*0.5</f>
        <v>30800</v>
      </c>
      <c r="Z47" s="502"/>
      <c r="AA47" s="503">
        <f>SUM(AB47:AD47)</f>
        <v>61600</v>
      </c>
      <c r="AB47" s="512">
        <f>'Case-managers'!D28*0.5</f>
        <v>30800</v>
      </c>
      <c r="AC47" s="512">
        <f>'Case-managers'!D28*0.5</f>
        <v>30800</v>
      </c>
      <c r="AD47" s="502"/>
      <c r="AE47" s="540">
        <f t="shared" si="3"/>
        <v>246400</v>
      </c>
      <c r="AF47" s="540">
        <f t="shared" si="4"/>
        <v>61600</v>
      </c>
      <c r="AG47" s="540">
        <f t="shared" si="5"/>
        <v>184800</v>
      </c>
      <c r="AH47" s="540">
        <f t="shared" si="6"/>
        <v>0</v>
      </c>
    </row>
    <row r="48" spans="1:36" ht="30">
      <c r="C48" s="556" t="s">
        <v>908</v>
      </c>
      <c r="D48" s="78">
        <v>3</v>
      </c>
      <c r="E48" s="79" t="s">
        <v>153</v>
      </c>
      <c r="F48" s="138">
        <v>703942.31045645103</v>
      </c>
      <c r="G48" s="138">
        <v>739041.48135349411</v>
      </c>
      <c r="H48" s="138">
        <v>597379.46223530895</v>
      </c>
      <c r="I48" s="138">
        <v>2040363.2540452541</v>
      </c>
      <c r="J48" s="498">
        <v>1759855.7761411276</v>
      </c>
      <c r="K48" s="498">
        <v>1847603.7033837354</v>
      </c>
      <c r="L48" s="498">
        <v>1493448.6555882725</v>
      </c>
      <c r="M48" s="491">
        <f t="shared" si="26"/>
        <v>-0.26707724707894853</v>
      </c>
      <c r="N48" s="498">
        <f t="shared" ref="N48:AD48" si="28">SUBTOTAL(9,N49:N70)</f>
        <v>1094582.5</v>
      </c>
      <c r="O48" s="497">
        <f t="shared" si="28"/>
        <v>0</v>
      </c>
      <c r="P48" s="497">
        <f t="shared" si="28"/>
        <v>824622.5</v>
      </c>
      <c r="Q48" s="497">
        <f t="shared" si="28"/>
        <v>269960</v>
      </c>
      <c r="R48" s="496">
        <f t="shared" si="28"/>
        <v>695872.5</v>
      </c>
      <c r="S48" s="498">
        <f t="shared" si="28"/>
        <v>699095</v>
      </c>
      <c r="T48" s="497">
        <f t="shared" si="28"/>
        <v>0</v>
      </c>
      <c r="U48" s="497">
        <f t="shared" si="28"/>
        <v>101250</v>
      </c>
      <c r="V48" s="496">
        <f t="shared" si="28"/>
        <v>1032845</v>
      </c>
      <c r="W48" s="498">
        <f t="shared" si="28"/>
        <v>929070</v>
      </c>
      <c r="X48" s="497">
        <f t="shared" si="28"/>
        <v>0</v>
      </c>
      <c r="Y48" s="497">
        <f t="shared" si="28"/>
        <v>45250</v>
      </c>
      <c r="Z48" s="496">
        <f t="shared" si="28"/>
        <v>883820</v>
      </c>
      <c r="AA48" s="498">
        <f t="shared" si="28"/>
        <v>1023570</v>
      </c>
      <c r="AB48" s="497">
        <f t="shared" si="28"/>
        <v>0</v>
      </c>
      <c r="AC48" s="497">
        <f t="shared" si="28"/>
        <v>0</v>
      </c>
      <c r="AD48" s="496">
        <f t="shared" si="28"/>
        <v>1023570</v>
      </c>
      <c r="AE48" s="540">
        <f t="shared" si="3"/>
        <v>3746317.5</v>
      </c>
      <c r="AF48" s="540">
        <f t="shared" si="4"/>
        <v>0</v>
      </c>
      <c r="AG48" s="540">
        <f t="shared" si="5"/>
        <v>971122.5</v>
      </c>
      <c r="AH48" s="540">
        <f t="shared" si="6"/>
        <v>3210195</v>
      </c>
    </row>
    <row r="49" spans="3:34" s="139" customFormat="1" ht="45">
      <c r="C49" s="559" t="s">
        <v>907</v>
      </c>
      <c r="D49" s="140">
        <v>3.1</v>
      </c>
      <c r="E49" s="104" t="s">
        <v>154</v>
      </c>
      <c r="F49" s="104">
        <v>37662</v>
      </c>
      <c r="G49" s="104">
        <v>43106</v>
      </c>
      <c r="H49" s="104">
        <v>28231</v>
      </c>
      <c r="I49" s="104">
        <v>108999</v>
      </c>
      <c r="J49" s="500">
        <v>94155</v>
      </c>
      <c r="K49" s="500">
        <v>107765</v>
      </c>
      <c r="L49" s="500">
        <v>70577.5</v>
      </c>
      <c r="M49" s="491">
        <f t="shared" si="26"/>
        <v>2.1383939640820375</v>
      </c>
      <c r="N49" s="501">
        <f t="shared" ref="N49:AD49" si="29">SUBTOTAL(9,N50:N52)</f>
        <v>221500</v>
      </c>
      <c r="O49" s="500">
        <f t="shared" si="29"/>
        <v>0</v>
      </c>
      <c r="P49" s="500">
        <f t="shared" si="29"/>
        <v>113750</v>
      </c>
      <c r="Q49" s="500">
        <f t="shared" si="29"/>
        <v>107750</v>
      </c>
      <c r="R49" s="499">
        <f t="shared" si="29"/>
        <v>0</v>
      </c>
      <c r="S49" s="501">
        <f t="shared" si="29"/>
        <v>184000</v>
      </c>
      <c r="T49" s="500">
        <f t="shared" si="29"/>
        <v>0</v>
      </c>
      <c r="U49" s="500">
        <f t="shared" si="29"/>
        <v>76250</v>
      </c>
      <c r="V49" s="499">
        <f t="shared" si="29"/>
        <v>107750</v>
      </c>
      <c r="W49" s="501">
        <f t="shared" si="29"/>
        <v>184000</v>
      </c>
      <c r="X49" s="500">
        <f t="shared" si="29"/>
        <v>0</v>
      </c>
      <c r="Y49" s="500">
        <f t="shared" si="29"/>
        <v>45250</v>
      </c>
      <c r="Z49" s="499">
        <f>SUBTOTAL(9,Z50:Z52)</f>
        <v>138750</v>
      </c>
      <c r="AA49" s="501">
        <f t="shared" si="29"/>
        <v>183500</v>
      </c>
      <c r="AB49" s="500">
        <f t="shared" si="29"/>
        <v>0</v>
      </c>
      <c r="AC49" s="500">
        <f t="shared" si="29"/>
        <v>0</v>
      </c>
      <c r="AD49" s="499">
        <f t="shared" si="29"/>
        <v>183500</v>
      </c>
      <c r="AE49" s="561">
        <f t="shared" si="3"/>
        <v>773000</v>
      </c>
      <c r="AF49" s="561">
        <f t="shared" si="4"/>
        <v>0</v>
      </c>
      <c r="AG49" s="561">
        <f t="shared" si="5"/>
        <v>235250</v>
      </c>
      <c r="AH49" s="561">
        <f t="shared" si="6"/>
        <v>537750</v>
      </c>
    </row>
    <row r="50" spans="3:34" s="139" customFormat="1" ht="30">
      <c r="C50" s="559">
        <v>3</v>
      </c>
      <c r="D50" s="143" t="s">
        <v>155</v>
      </c>
      <c r="E50" s="93" t="s">
        <v>156</v>
      </c>
      <c r="F50" s="144">
        <v>25399</v>
      </c>
      <c r="G50" s="144">
        <v>26669</v>
      </c>
      <c r="H50" s="144">
        <v>27735</v>
      </c>
      <c r="I50" s="144">
        <v>79803</v>
      </c>
      <c r="J50" s="512">
        <v>63497.5</v>
      </c>
      <c r="K50" s="512">
        <v>66672.5</v>
      </c>
      <c r="L50" s="512">
        <v>69337.5</v>
      </c>
      <c r="M50" s="491">
        <f t="shared" si="26"/>
        <v>-9.8611862267892536E-2</v>
      </c>
      <c r="N50" s="503">
        <f>SUM(O50:Q50)</f>
        <v>62500</v>
      </c>
      <c r="O50" s="512"/>
      <c r="P50" s="512"/>
      <c r="Q50" s="512">
        <v>62500</v>
      </c>
      <c r="R50" s="502"/>
      <c r="S50" s="503">
        <f>SUM(T50:V50)</f>
        <v>62500</v>
      </c>
      <c r="T50" s="512"/>
      <c r="U50" s="512"/>
      <c r="V50" s="502">
        <v>62500</v>
      </c>
      <c r="W50" s="503">
        <f>SUM(X50:Z50)</f>
        <v>62500</v>
      </c>
      <c r="X50" s="512"/>
      <c r="Y50" s="512"/>
      <c r="Z50" s="502">
        <v>62500</v>
      </c>
      <c r="AA50" s="503">
        <f>SUM(AB50:AD50)</f>
        <v>62500</v>
      </c>
      <c r="AB50" s="512"/>
      <c r="AC50" s="512"/>
      <c r="AD50" s="502">
        <v>62500</v>
      </c>
      <c r="AE50" s="540">
        <f t="shared" si="3"/>
        <v>250000</v>
      </c>
      <c r="AF50" s="540">
        <f t="shared" si="4"/>
        <v>0</v>
      </c>
      <c r="AG50" s="540">
        <f t="shared" si="5"/>
        <v>0</v>
      </c>
      <c r="AH50" s="540">
        <f t="shared" si="6"/>
        <v>250000</v>
      </c>
    </row>
    <row r="51" spans="3:34" s="102" customFormat="1" ht="30">
      <c r="C51" s="558">
        <v>3</v>
      </c>
      <c r="D51" s="143" t="s">
        <v>744</v>
      </c>
      <c r="E51" s="93" t="s">
        <v>160</v>
      </c>
      <c r="F51" s="147"/>
      <c r="G51" s="147"/>
      <c r="H51" s="148"/>
      <c r="I51" s="147"/>
      <c r="J51" s="512">
        <v>0</v>
      </c>
      <c r="K51" s="512">
        <v>0</v>
      </c>
      <c r="L51" s="512">
        <v>0</v>
      </c>
      <c r="M51" s="491"/>
      <c r="N51" s="503">
        <f>SUM(O51:Q51)</f>
        <v>90500</v>
      </c>
      <c r="O51" s="512"/>
      <c r="P51" s="512">
        <f>90500*0.5</f>
        <v>45250</v>
      </c>
      <c r="Q51" s="512">
        <f>90500*0.5</f>
        <v>45250</v>
      </c>
      <c r="R51" s="502"/>
      <c r="S51" s="503">
        <f>SUM(T51:V51)</f>
        <v>90500</v>
      </c>
      <c r="T51" s="512"/>
      <c r="U51" s="502">
        <f>90500*0.5</f>
        <v>45250</v>
      </c>
      <c r="V51" s="502">
        <f>90500*0.5</f>
        <v>45250</v>
      </c>
      <c r="W51" s="503">
        <f>SUM(X51:Z51)</f>
        <v>90500</v>
      </c>
      <c r="X51" s="512"/>
      <c r="Y51" s="502">
        <f>90500*0.5</f>
        <v>45250</v>
      </c>
      <c r="Z51" s="502">
        <f>90500*0.5</f>
        <v>45250</v>
      </c>
      <c r="AA51" s="503">
        <f>SUM(AB51:AD51)</f>
        <v>90000</v>
      </c>
      <c r="AB51" s="512"/>
      <c r="AC51" s="502"/>
      <c r="AD51" s="502">
        <v>90000</v>
      </c>
      <c r="AE51" s="540">
        <f t="shared" si="3"/>
        <v>361500</v>
      </c>
      <c r="AF51" s="540">
        <f t="shared" si="4"/>
        <v>0</v>
      </c>
      <c r="AG51" s="540">
        <f t="shared" si="5"/>
        <v>135750</v>
      </c>
      <c r="AH51" s="540">
        <f t="shared" si="6"/>
        <v>225750</v>
      </c>
    </row>
    <row r="52" spans="3:34" s="102" customFormat="1" ht="30">
      <c r="C52" s="558">
        <v>3</v>
      </c>
      <c r="D52" s="143" t="s">
        <v>745</v>
      </c>
      <c r="E52" s="93" t="s">
        <v>161</v>
      </c>
      <c r="F52" s="147"/>
      <c r="G52" s="147"/>
      <c r="H52" s="148"/>
      <c r="I52" s="147"/>
      <c r="J52" s="512">
        <v>0</v>
      </c>
      <c r="K52" s="512">
        <v>0</v>
      </c>
      <c r="L52" s="512">
        <v>0</v>
      </c>
      <c r="M52" s="491"/>
      <c r="N52" s="503">
        <f>SUM(O52:P52)</f>
        <v>68500</v>
      </c>
      <c r="O52" s="512"/>
      <c r="P52" s="512">
        <v>68500</v>
      </c>
      <c r="R52" s="502"/>
      <c r="S52" s="503">
        <f>SUM(T52:U52)</f>
        <v>31000</v>
      </c>
      <c r="T52" s="512"/>
      <c r="U52" s="502">
        <v>31000</v>
      </c>
      <c r="V52" s="502"/>
      <c r="W52" s="503">
        <f>SUM(X52:Z52)</f>
        <v>31000</v>
      </c>
      <c r="X52" s="512"/>
      <c r="Z52" s="502">
        <v>31000</v>
      </c>
      <c r="AA52" s="503">
        <f>SUM(AB52:AD52)</f>
        <v>31000</v>
      </c>
      <c r="AB52" s="512"/>
      <c r="AC52" s="541"/>
      <c r="AD52" s="502">
        <v>31000</v>
      </c>
      <c r="AE52" s="540">
        <f t="shared" si="3"/>
        <v>161500</v>
      </c>
      <c r="AF52" s="540">
        <f t="shared" si="4"/>
        <v>0</v>
      </c>
      <c r="AG52" s="540">
        <f t="shared" si="5"/>
        <v>99500</v>
      </c>
      <c r="AH52" s="540">
        <f t="shared" si="6"/>
        <v>62000</v>
      </c>
    </row>
    <row r="53" spans="3:34" s="139" customFormat="1" ht="30">
      <c r="C53" s="559" t="s">
        <v>907</v>
      </c>
      <c r="D53" s="140">
        <v>3.2</v>
      </c>
      <c r="E53" s="104" t="s">
        <v>162</v>
      </c>
      <c r="F53" s="104">
        <v>268796</v>
      </c>
      <c r="G53" s="104">
        <v>290820</v>
      </c>
      <c r="H53" s="104">
        <v>299973</v>
      </c>
      <c r="I53" s="104">
        <v>859589</v>
      </c>
      <c r="J53" s="500">
        <v>671990</v>
      </c>
      <c r="K53" s="500">
        <v>727050</v>
      </c>
      <c r="L53" s="500">
        <v>749932.5</v>
      </c>
      <c r="M53" s="491">
        <f>-1+N53/L53</f>
        <v>-0.95638274111336685</v>
      </c>
      <c r="N53" s="501">
        <f t="shared" ref="N53:AD53" si="30">SUBTOTAL(9,N54:N56)</f>
        <v>32710</v>
      </c>
      <c r="O53" s="500">
        <f t="shared" si="30"/>
        <v>0</v>
      </c>
      <c r="P53" s="500">
        <f t="shared" si="30"/>
        <v>10000</v>
      </c>
      <c r="Q53" s="500">
        <f t="shared" si="30"/>
        <v>22710</v>
      </c>
      <c r="R53" s="499">
        <f t="shared" si="30"/>
        <v>10000</v>
      </c>
      <c r="S53" s="501">
        <f t="shared" si="30"/>
        <v>171345</v>
      </c>
      <c r="T53" s="500">
        <f t="shared" si="30"/>
        <v>0</v>
      </c>
      <c r="U53" s="500">
        <f t="shared" si="30"/>
        <v>10000</v>
      </c>
      <c r="V53" s="499">
        <f t="shared" si="30"/>
        <v>161345</v>
      </c>
      <c r="W53" s="501">
        <f t="shared" si="30"/>
        <v>172300</v>
      </c>
      <c r="X53" s="500">
        <f t="shared" si="30"/>
        <v>0</v>
      </c>
      <c r="Y53" s="500">
        <f t="shared" si="30"/>
        <v>0</v>
      </c>
      <c r="Z53" s="499">
        <f t="shared" si="30"/>
        <v>172300</v>
      </c>
      <c r="AA53" s="501">
        <f t="shared" si="30"/>
        <v>172300</v>
      </c>
      <c r="AB53" s="500">
        <f t="shared" si="30"/>
        <v>0</v>
      </c>
      <c r="AC53" s="500">
        <f t="shared" si="30"/>
        <v>0</v>
      </c>
      <c r="AD53" s="499">
        <f t="shared" si="30"/>
        <v>172300</v>
      </c>
      <c r="AE53" s="561">
        <f t="shared" si="3"/>
        <v>548655</v>
      </c>
      <c r="AF53" s="561">
        <f t="shared" si="4"/>
        <v>0</v>
      </c>
      <c r="AG53" s="561">
        <f t="shared" si="5"/>
        <v>20000</v>
      </c>
      <c r="AH53" s="561">
        <f t="shared" si="6"/>
        <v>528655</v>
      </c>
    </row>
    <row r="54" spans="3:34" s="102" customFormat="1" ht="15">
      <c r="C54" s="558">
        <v>3</v>
      </c>
      <c r="D54" s="143" t="s">
        <v>163</v>
      </c>
      <c r="E54" s="93" t="s">
        <v>164</v>
      </c>
      <c r="F54" s="149">
        <v>9084</v>
      </c>
      <c r="G54" s="149">
        <v>9538</v>
      </c>
      <c r="H54" s="149">
        <v>9920</v>
      </c>
      <c r="I54" s="149">
        <v>28542</v>
      </c>
      <c r="J54" s="512">
        <v>22710</v>
      </c>
      <c r="K54" s="512">
        <v>23845</v>
      </c>
      <c r="L54" s="512">
        <v>24800</v>
      </c>
      <c r="M54" s="491">
        <f>-1+N54/L54</f>
        <v>-8.4274193548387055E-2</v>
      </c>
      <c r="N54" s="503">
        <f>SUM(O54:Q54)</f>
        <v>22710</v>
      </c>
      <c r="O54" s="512"/>
      <c r="P54" s="512"/>
      <c r="Q54" s="512">
        <v>22710</v>
      </c>
      <c r="R54" s="502"/>
      <c r="S54" s="503">
        <f>SUM(T54:V54)</f>
        <v>23845</v>
      </c>
      <c r="T54" s="512"/>
      <c r="U54" s="512"/>
      <c r="V54" s="502">
        <v>23845</v>
      </c>
      <c r="W54" s="503">
        <f>SUM(X54:Z54)</f>
        <v>24800</v>
      </c>
      <c r="X54" s="512"/>
      <c r="Y54" s="512"/>
      <c r="Z54" s="502">
        <v>24800</v>
      </c>
      <c r="AA54" s="503">
        <f t="shared" ref="AA54:AA65" si="31">SUM(AB54:AD54)</f>
        <v>24800</v>
      </c>
      <c r="AB54" s="512"/>
      <c r="AC54" s="512"/>
      <c r="AD54" s="502">
        <v>24800</v>
      </c>
      <c r="AE54" s="540">
        <f t="shared" si="3"/>
        <v>96155</v>
      </c>
      <c r="AF54" s="540">
        <f t="shared" si="4"/>
        <v>0</v>
      </c>
      <c r="AG54" s="540">
        <f t="shared" si="5"/>
        <v>0</v>
      </c>
      <c r="AH54" s="540">
        <f t="shared" si="6"/>
        <v>96155</v>
      </c>
    </row>
    <row r="55" spans="3:34" s="139" customFormat="1" ht="30">
      <c r="C55" s="559">
        <v>3</v>
      </c>
      <c r="D55" s="143" t="s">
        <v>171</v>
      </c>
      <c r="E55" s="93" t="s">
        <v>172</v>
      </c>
      <c r="F55" s="144">
        <v>58144</v>
      </c>
      <c r="G55" s="144">
        <v>64628</v>
      </c>
      <c r="H55" s="144">
        <v>67214</v>
      </c>
      <c r="I55" s="144">
        <v>189986</v>
      </c>
      <c r="J55" s="512">
        <v>145360</v>
      </c>
      <c r="K55" s="512">
        <v>161570</v>
      </c>
      <c r="L55" s="512">
        <v>168035</v>
      </c>
      <c r="M55" s="491">
        <f>-1+N55/L55</f>
        <v>-1</v>
      </c>
      <c r="N55" s="503">
        <f>SUM(O55:Q55)</f>
        <v>0</v>
      </c>
      <c r="O55" s="512"/>
      <c r="P55" s="512"/>
      <c r="Q55" s="512"/>
      <c r="R55" s="502"/>
      <c r="S55" s="503">
        <f>SUM(T55:V55)</f>
        <v>137500</v>
      </c>
      <c r="T55" s="512"/>
      <c r="U55" s="512"/>
      <c r="V55" s="502">
        <v>137500</v>
      </c>
      <c r="W55" s="503">
        <f>SUM(X55:Z55)</f>
        <v>137500</v>
      </c>
      <c r="X55" s="512"/>
      <c r="Y55" s="512"/>
      <c r="Z55" s="502">
        <v>137500</v>
      </c>
      <c r="AA55" s="503">
        <f t="shared" si="31"/>
        <v>137500</v>
      </c>
      <c r="AB55" s="512"/>
      <c r="AC55" s="512"/>
      <c r="AD55" s="502">
        <v>137500</v>
      </c>
      <c r="AE55" s="540">
        <f t="shared" si="3"/>
        <v>412500</v>
      </c>
      <c r="AF55" s="540">
        <f t="shared" si="4"/>
        <v>0</v>
      </c>
      <c r="AG55" s="540">
        <f t="shared" si="5"/>
        <v>0</v>
      </c>
      <c r="AH55" s="540">
        <f t="shared" si="6"/>
        <v>412500</v>
      </c>
    </row>
    <row r="56" spans="3:34" s="139" customFormat="1" ht="15">
      <c r="C56" s="559">
        <v>3</v>
      </c>
      <c r="D56" s="143" t="s">
        <v>177</v>
      </c>
      <c r="E56" s="93" t="s">
        <v>178</v>
      </c>
      <c r="F56" s="144">
        <v>4542</v>
      </c>
      <c r="G56" s="144">
        <v>2385</v>
      </c>
      <c r="H56" s="146">
        <v>0</v>
      </c>
      <c r="I56" s="144">
        <v>6927</v>
      </c>
      <c r="J56" s="512">
        <v>11355</v>
      </c>
      <c r="K56" s="512">
        <v>5962.5</v>
      </c>
      <c r="L56" s="512">
        <v>0</v>
      </c>
      <c r="M56" s="491"/>
      <c r="N56" s="503">
        <f>SUM(O56:Q56)</f>
        <v>10000</v>
      </c>
      <c r="O56" s="512"/>
      <c r="P56" s="512">
        <v>10000</v>
      </c>
      <c r="Q56" s="512">
        <v>0</v>
      </c>
      <c r="R56" s="502">
        <f>P56</f>
        <v>10000</v>
      </c>
      <c r="S56" s="503">
        <f>SUM(T56:V56)</f>
        <v>10000</v>
      </c>
      <c r="T56" s="512"/>
      <c r="U56" s="512">
        <v>10000</v>
      </c>
      <c r="V56" s="502"/>
      <c r="W56" s="503">
        <f>SUM(X56:Z56)</f>
        <v>10000</v>
      </c>
      <c r="X56" s="512"/>
      <c r="Z56" s="512">
        <v>10000</v>
      </c>
      <c r="AA56" s="503">
        <f t="shared" si="31"/>
        <v>10000</v>
      </c>
      <c r="AB56" s="512"/>
      <c r="AC56" s="512"/>
      <c r="AD56" s="502">
        <v>10000</v>
      </c>
      <c r="AE56" s="540">
        <f t="shared" si="3"/>
        <v>40000</v>
      </c>
      <c r="AF56" s="540">
        <f t="shared" si="4"/>
        <v>0</v>
      </c>
      <c r="AG56" s="540">
        <f t="shared" si="5"/>
        <v>20000</v>
      </c>
      <c r="AH56" s="540">
        <f t="shared" si="6"/>
        <v>20000</v>
      </c>
    </row>
    <row r="57" spans="3:34" s="139" customFormat="1" ht="15">
      <c r="C57" s="559" t="s">
        <v>907</v>
      </c>
      <c r="D57" s="140">
        <v>3.3</v>
      </c>
      <c r="E57" s="104" t="s">
        <v>179</v>
      </c>
      <c r="F57" s="104">
        <v>435146</v>
      </c>
      <c r="G57" s="104">
        <v>448221</v>
      </c>
      <c r="H57" s="104">
        <v>297406</v>
      </c>
      <c r="I57" s="104">
        <v>1180774</v>
      </c>
      <c r="J57" s="500">
        <v>1087865</v>
      </c>
      <c r="K57" s="500">
        <v>1120552.5</v>
      </c>
      <c r="L57" s="500">
        <v>743515</v>
      </c>
      <c r="M57" s="491">
        <f>-1+N57/L57</f>
        <v>0.13026973228515892</v>
      </c>
      <c r="N57" s="501">
        <f t="shared" ref="N57:AD57" si="32">SUBTOTAL(9,N58:N70)</f>
        <v>840372.5</v>
      </c>
      <c r="O57" s="500">
        <f t="shared" si="32"/>
        <v>0</v>
      </c>
      <c r="P57" s="500">
        <f t="shared" si="32"/>
        <v>700872.5</v>
      </c>
      <c r="Q57" s="500">
        <f t="shared" si="32"/>
        <v>139500</v>
      </c>
      <c r="R57" s="499">
        <f t="shared" si="32"/>
        <v>685872.5</v>
      </c>
      <c r="S57" s="501">
        <f t="shared" si="32"/>
        <v>343750</v>
      </c>
      <c r="T57" s="500">
        <f t="shared" si="32"/>
        <v>0</v>
      </c>
      <c r="U57" s="500">
        <f t="shared" si="32"/>
        <v>15000</v>
      </c>
      <c r="V57" s="499">
        <f t="shared" si="32"/>
        <v>763750</v>
      </c>
      <c r="W57" s="501">
        <f t="shared" si="32"/>
        <v>572770</v>
      </c>
      <c r="X57" s="500">
        <f t="shared" si="32"/>
        <v>0</v>
      </c>
      <c r="Y57" s="500">
        <f t="shared" si="32"/>
        <v>0</v>
      </c>
      <c r="Z57" s="499">
        <f t="shared" si="32"/>
        <v>572770</v>
      </c>
      <c r="AA57" s="501">
        <f t="shared" si="32"/>
        <v>667770</v>
      </c>
      <c r="AB57" s="500">
        <f t="shared" si="32"/>
        <v>0</v>
      </c>
      <c r="AC57" s="500">
        <f t="shared" si="32"/>
        <v>0</v>
      </c>
      <c r="AD57" s="499">
        <f t="shared" si="32"/>
        <v>667770</v>
      </c>
      <c r="AE57" s="561">
        <f t="shared" si="3"/>
        <v>2424662.5</v>
      </c>
      <c r="AF57" s="561">
        <f t="shared" si="4"/>
        <v>0</v>
      </c>
      <c r="AG57" s="561">
        <f t="shared" si="5"/>
        <v>715872.5</v>
      </c>
      <c r="AH57" s="561">
        <f t="shared" si="6"/>
        <v>2143790</v>
      </c>
    </row>
    <row r="58" spans="3:34" s="139" customFormat="1" ht="105">
      <c r="C58" s="559">
        <v>3</v>
      </c>
      <c r="D58" s="143" t="s">
        <v>746</v>
      </c>
      <c r="E58" s="93" t="s">
        <v>1190</v>
      </c>
      <c r="F58" s="144"/>
      <c r="G58" s="144"/>
      <c r="H58" s="144"/>
      <c r="I58" s="144"/>
      <c r="J58" s="512">
        <v>0</v>
      </c>
      <c r="K58" s="512">
        <v>0</v>
      </c>
      <c r="L58" s="512">
        <v>0</v>
      </c>
      <c r="M58" s="491"/>
      <c r="N58" s="503">
        <f t="shared" ref="N58:N69" si="33">SUM(O58:Q58)</f>
        <v>30000</v>
      </c>
      <c r="O58" s="512"/>
      <c r="P58" s="512">
        <v>15000</v>
      </c>
      <c r="Q58" s="512">
        <v>15000</v>
      </c>
      <c r="R58" s="502"/>
      <c r="S58" s="503">
        <f t="shared" ref="S58:S64" si="34">SUM(T58:V58)</f>
        <v>0</v>
      </c>
      <c r="T58" s="512"/>
      <c r="U58" s="512"/>
      <c r="V58" s="502">
        <v>0</v>
      </c>
      <c r="W58" s="503">
        <f t="shared" ref="W58:W69" si="35">SUM(X58:Z58)</f>
        <v>0</v>
      </c>
      <c r="X58" s="512"/>
      <c r="Y58" s="512"/>
      <c r="Z58" s="502">
        <v>0</v>
      </c>
      <c r="AA58" s="503">
        <f t="shared" si="31"/>
        <v>0</v>
      </c>
      <c r="AB58" s="512"/>
      <c r="AC58" s="512"/>
      <c r="AD58" s="502">
        <v>0</v>
      </c>
      <c r="AE58" s="540">
        <f t="shared" si="3"/>
        <v>30000</v>
      </c>
      <c r="AF58" s="540">
        <f t="shared" si="4"/>
        <v>0</v>
      </c>
      <c r="AG58" s="540">
        <f t="shared" si="5"/>
        <v>15000</v>
      </c>
      <c r="AH58" s="540">
        <f t="shared" si="6"/>
        <v>15000</v>
      </c>
    </row>
    <row r="59" spans="3:34" s="102" customFormat="1" ht="45">
      <c r="C59" s="558">
        <v>3</v>
      </c>
      <c r="D59" s="143" t="s">
        <v>747</v>
      </c>
      <c r="E59" s="93" t="s">
        <v>182</v>
      </c>
      <c r="F59" s="147"/>
      <c r="G59" s="147"/>
      <c r="H59" s="147"/>
      <c r="I59" s="147"/>
      <c r="J59" s="512">
        <v>0</v>
      </c>
      <c r="K59" s="512">
        <v>0</v>
      </c>
      <c r="L59" s="512">
        <v>0</v>
      </c>
      <c r="M59" s="491"/>
      <c r="N59" s="503">
        <f t="shared" si="33"/>
        <v>12500</v>
      </c>
      <c r="O59" s="512"/>
      <c r="P59" s="512"/>
      <c r="Q59" s="512">
        <v>12500</v>
      </c>
      <c r="R59" s="502"/>
      <c r="S59" s="503">
        <f t="shared" si="34"/>
        <v>12500</v>
      </c>
      <c r="T59" s="512"/>
      <c r="U59" s="512"/>
      <c r="V59" s="502">
        <v>12500</v>
      </c>
      <c r="W59" s="503">
        <f t="shared" si="35"/>
        <v>12500</v>
      </c>
      <c r="X59" s="512"/>
      <c r="Y59" s="512"/>
      <c r="Z59" s="502">
        <v>12500</v>
      </c>
      <c r="AA59" s="503">
        <f t="shared" si="31"/>
        <v>12500</v>
      </c>
      <c r="AB59" s="512"/>
      <c r="AC59" s="512"/>
      <c r="AD59" s="502">
        <v>12500</v>
      </c>
      <c r="AE59" s="540">
        <f t="shared" si="3"/>
        <v>50000</v>
      </c>
      <c r="AF59" s="540">
        <f t="shared" si="4"/>
        <v>0</v>
      </c>
      <c r="AG59" s="540">
        <f t="shared" si="5"/>
        <v>0</v>
      </c>
      <c r="AH59" s="540">
        <f t="shared" si="6"/>
        <v>50000</v>
      </c>
    </row>
    <row r="60" spans="3:34" s="102" customFormat="1" ht="30">
      <c r="C60" s="558">
        <v>3</v>
      </c>
      <c r="D60" s="143" t="s">
        <v>748</v>
      </c>
      <c r="E60" s="93" t="s">
        <v>183</v>
      </c>
      <c r="F60" s="147"/>
      <c r="G60" s="147"/>
      <c r="H60" s="147"/>
      <c r="I60" s="147"/>
      <c r="J60" s="512">
        <v>0</v>
      </c>
      <c r="K60" s="512">
        <v>0</v>
      </c>
      <c r="L60" s="512">
        <v>0</v>
      </c>
      <c r="M60" s="491"/>
      <c r="N60" s="503">
        <f t="shared" si="33"/>
        <v>0</v>
      </c>
      <c r="O60" s="512"/>
      <c r="P60" s="512"/>
      <c r="Q60" s="512">
        <v>0</v>
      </c>
      <c r="R60" s="502"/>
      <c r="S60" s="503">
        <f t="shared" si="34"/>
        <v>0</v>
      </c>
      <c r="T60" s="512"/>
      <c r="U60" s="512"/>
      <c r="V60" s="502">
        <v>0</v>
      </c>
      <c r="W60" s="503">
        <f t="shared" si="35"/>
        <v>0</v>
      </c>
      <c r="X60" s="512"/>
      <c r="Y60" s="512"/>
      <c r="Z60" s="502">
        <v>0</v>
      </c>
      <c r="AA60" s="503">
        <f t="shared" si="31"/>
        <v>40000</v>
      </c>
      <c r="AB60" s="512"/>
      <c r="AC60" s="512"/>
      <c r="AD60" s="502">
        <v>40000</v>
      </c>
      <c r="AE60" s="540">
        <f t="shared" si="3"/>
        <v>40000</v>
      </c>
      <c r="AF60" s="540">
        <f t="shared" si="4"/>
        <v>0</v>
      </c>
      <c r="AG60" s="540">
        <f t="shared" si="5"/>
        <v>0</v>
      </c>
      <c r="AH60" s="540">
        <f t="shared" si="6"/>
        <v>40000</v>
      </c>
    </row>
    <row r="61" spans="3:34" s="102" customFormat="1" ht="30">
      <c r="C61" s="558">
        <v>3</v>
      </c>
      <c r="D61" s="143" t="s">
        <v>749</v>
      </c>
      <c r="E61" s="93" t="s">
        <v>184</v>
      </c>
      <c r="F61" s="147"/>
      <c r="G61" s="147"/>
      <c r="H61" s="147"/>
      <c r="I61" s="147"/>
      <c r="J61" s="512">
        <v>0</v>
      </c>
      <c r="K61" s="512">
        <v>0</v>
      </c>
      <c r="L61" s="512">
        <v>0</v>
      </c>
      <c r="M61" s="491"/>
      <c r="N61" s="503">
        <f t="shared" si="33"/>
        <v>21000</v>
      </c>
      <c r="O61" s="512"/>
      <c r="P61" s="512">
        <v>21000</v>
      </c>
      <c r="Q61" s="512"/>
      <c r="R61" s="502">
        <f>P61</f>
        <v>21000</v>
      </c>
      <c r="S61" s="503">
        <f t="shared" si="34"/>
        <v>21000</v>
      </c>
      <c r="T61" s="512"/>
      <c r="U61" s="512"/>
      <c r="V61" s="502">
        <v>21000</v>
      </c>
      <c r="W61" s="503">
        <f t="shared" si="35"/>
        <v>0</v>
      </c>
      <c r="X61" s="512"/>
      <c r="Y61" s="512"/>
      <c r="Z61" s="502">
        <v>0</v>
      </c>
      <c r="AA61" s="503">
        <f t="shared" si="31"/>
        <v>0</v>
      </c>
      <c r="AB61" s="512"/>
      <c r="AC61" s="512"/>
      <c r="AD61" s="502">
        <v>0</v>
      </c>
      <c r="AE61" s="540">
        <f t="shared" si="3"/>
        <v>42000</v>
      </c>
      <c r="AF61" s="540">
        <f t="shared" si="4"/>
        <v>0</v>
      </c>
      <c r="AG61" s="540">
        <f t="shared" si="5"/>
        <v>21000</v>
      </c>
      <c r="AH61" s="540">
        <f t="shared" si="6"/>
        <v>21000</v>
      </c>
    </row>
    <row r="62" spans="3:34" s="102" customFormat="1" ht="45">
      <c r="C62" s="558">
        <v>3</v>
      </c>
      <c r="D62" s="143" t="s">
        <v>750</v>
      </c>
      <c r="E62" s="93" t="s">
        <v>185</v>
      </c>
      <c r="F62" s="147"/>
      <c r="G62" s="147"/>
      <c r="H62" s="147"/>
      <c r="I62" s="147"/>
      <c r="J62" s="512">
        <v>0</v>
      </c>
      <c r="K62" s="512">
        <v>0</v>
      </c>
      <c r="L62" s="512">
        <v>0</v>
      </c>
      <c r="M62" s="491"/>
      <c r="N62" s="503">
        <f>SUM(O62:Q62)</f>
        <v>10500</v>
      </c>
      <c r="O62" s="512"/>
      <c r="Q62" s="512">
        <v>10500</v>
      </c>
      <c r="R62" s="502"/>
      <c r="S62" s="503">
        <f t="shared" si="34"/>
        <v>0</v>
      </c>
      <c r="T62" s="512"/>
      <c r="U62" s="512"/>
      <c r="V62" s="502">
        <v>0</v>
      </c>
      <c r="W62" s="503">
        <f t="shared" si="35"/>
        <v>0</v>
      </c>
      <c r="X62" s="512"/>
      <c r="Y62" s="512"/>
      <c r="Z62" s="502">
        <v>0</v>
      </c>
      <c r="AA62" s="503">
        <f t="shared" si="31"/>
        <v>0</v>
      </c>
      <c r="AB62" s="512"/>
      <c r="AC62" s="512"/>
      <c r="AD62" s="502">
        <v>0</v>
      </c>
      <c r="AE62" s="540">
        <f t="shared" si="3"/>
        <v>10500</v>
      </c>
      <c r="AF62" s="540">
        <f t="shared" si="4"/>
        <v>0</v>
      </c>
      <c r="AG62" s="540">
        <f t="shared" si="5"/>
        <v>0</v>
      </c>
      <c r="AH62" s="540">
        <f t="shared" si="6"/>
        <v>10500</v>
      </c>
    </row>
    <row r="63" spans="3:34" s="102" customFormat="1" ht="30">
      <c r="C63" s="558">
        <v>3</v>
      </c>
      <c r="D63" s="143" t="s">
        <v>751</v>
      </c>
      <c r="E63" s="93" t="s">
        <v>186</v>
      </c>
      <c r="F63" s="147"/>
      <c r="G63" s="147"/>
      <c r="H63" s="147"/>
      <c r="I63" s="147"/>
      <c r="J63" s="512">
        <v>0</v>
      </c>
      <c r="K63" s="512">
        <v>0</v>
      </c>
      <c r="L63" s="512">
        <v>0</v>
      </c>
      <c r="M63" s="491"/>
      <c r="N63" s="503">
        <f t="shared" si="33"/>
        <v>5250</v>
      </c>
      <c r="O63" s="512"/>
      <c r="P63" s="512"/>
      <c r="Q63" s="512">
        <v>5250</v>
      </c>
      <c r="R63" s="502"/>
      <c r="S63" s="503">
        <f t="shared" si="34"/>
        <v>5250</v>
      </c>
      <c r="T63" s="512"/>
      <c r="U63" s="512"/>
      <c r="V63" s="502">
        <v>5250</v>
      </c>
      <c r="W63" s="503">
        <f t="shared" si="35"/>
        <v>5250</v>
      </c>
      <c r="X63" s="512"/>
      <c r="Y63" s="512"/>
      <c r="Z63" s="502">
        <v>5250</v>
      </c>
      <c r="AA63" s="503">
        <f t="shared" si="31"/>
        <v>5250</v>
      </c>
      <c r="AB63" s="512"/>
      <c r="AC63" s="512"/>
      <c r="AD63" s="502">
        <v>5250</v>
      </c>
      <c r="AE63" s="540">
        <f t="shared" si="3"/>
        <v>21000</v>
      </c>
      <c r="AF63" s="540">
        <f t="shared" si="4"/>
        <v>0</v>
      </c>
      <c r="AG63" s="540">
        <f t="shared" si="5"/>
        <v>0</v>
      </c>
      <c r="AH63" s="540">
        <f t="shared" si="6"/>
        <v>21000</v>
      </c>
    </row>
    <row r="64" spans="3:34" s="102" customFormat="1" ht="30">
      <c r="C64" s="558">
        <v>3</v>
      </c>
      <c r="D64" s="143" t="s">
        <v>752</v>
      </c>
      <c r="E64" s="93" t="s">
        <v>187</v>
      </c>
      <c r="F64" s="147"/>
      <c r="G64" s="147"/>
      <c r="H64" s="147"/>
      <c r="I64" s="147"/>
      <c r="J64" s="512">
        <v>0</v>
      </c>
      <c r="K64" s="512">
        <v>0</v>
      </c>
      <c r="L64" s="512">
        <v>0</v>
      </c>
      <c r="M64" s="491"/>
      <c r="N64" s="503">
        <f t="shared" si="33"/>
        <v>46250</v>
      </c>
      <c r="O64" s="512"/>
      <c r="P64" s="512"/>
      <c r="Q64" s="512">
        <v>46250</v>
      </c>
      <c r="R64" s="502"/>
      <c r="S64" s="503">
        <f t="shared" si="34"/>
        <v>55000</v>
      </c>
      <c r="T64" s="512"/>
      <c r="U64" s="512"/>
      <c r="V64" s="502">
        <v>55000</v>
      </c>
      <c r="W64" s="503">
        <f t="shared" si="35"/>
        <v>20020</v>
      </c>
      <c r="X64" s="512"/>
      <c r="Y64" s="512"/>
      <c r="Z64" s="502">
        <v>20020</v>
      </c>
      <c r="AA64" s="503">
        <f t="shared" si="31"/>
        <v>20020</v>
      </c>
      <c r="AB64" s="512"/>
      <c r="AC64" s="512"/>
      <c r="AD64" s="502">
        <v>20020</v>
      </c>
      <c r="AE64" s="540">
        <f t="shared" si="3"/>
        <v>141290</v>
      </c>
      <c r="AF64" s="540">
        <f t="shared" si="4"/>
        <v>0</v>
      </c>
      <c r="AG64" s="540">
        <f t="shared" si="5"/>
        <v>0</v>
      </c>
      <c r="AH64" s="540">
        <f t="shared" si="6"/>
        <v>141290</v>
      </c>
    </row>
    <row r="65" spans="2:36" s="139" customFormat="1" ht="75">
      <c r="C65" s="559">
        <v>3</v>
      </c>
      <c r="D65" s="143" t="s">
        <v>190</v>
      </c>
      <c r="E65" s="93" t="s">
        <v>1132</v>
      </c>
      <c r="F65" s="144">
        <v>265949</v>
      </c>
      <c r="G65" s="144">
        <v>293937</v>
      </c>
      <c r="H65" s="144">
        <v>190810</v>
      </c>
      <c r="I65" s="144">
        <v>750696</v>
      </c>
      <c r="J65" s="512">
        <v>664872.5</v>
      </c>
      <c r="K65" s="512">
        <v>734842.5</v>
      </c>
      <c r="L65" s="512">
        <v>477025</v>
      </c>
      <c r="M65" s="491">
        <f>-1+N65/L65</f>
        <v>0.3937896336669986</v>
      </c>
      <c r="N65" s="503">
        <f t="shared" si="33"/>
        <v>664872.5</v>
      </c>
      <c r="O65" s="512"/>
      <c r="P65" s="519">
        <v>664872.5</v>
      </c>
      <c r="Q65" s="512"/>
      <c r="R65" s="502">
        <f>P65</f>
        <v>664872.5</v>
      </c>
      <c r="S65" s="520">
        <f>SUM(T65:U65)</f>
        <v>0</v>
      </c>
      <c r="T65" s="512"/>
      <c r="U65" s="512"/>
      <c r="V65" s="542">
        <f>325000+110000</f>
        <v>435000</v>
      </c>
      <c r="W65" s="520">
        <f>SUM(Z65:Z65)</f>
        <v>450000</v>
      </c>
      <c r="Z65" s="512">
        <v>450000</v>
      </c>
      <c r="AA65" s="503">
        <f t="shared" si="31"/>
        <v>350000</v>
      </c>
      <c r="AB65" s="512"/>
      <c r="AC65" s="512"/>
      <c r="AD65" s="512">
        <v>350000</v>
      </c>
      <c r="AE65" s="540">
        <f t="shared" si="3"/>
        <v>1464872.5</v>
      </c>
      <c r="AF65" s="540">
        <f t="shared" si="4"/>
        <v>0</v>
      </c>
      <c r="AG65" s="540">
        <f t="shared" si="5"/>
        <v>664872.5</v>
      </c>
      <c r="AH65" s="540">
        <f t="shared" si="6"/>
        <v>1235000</v>
      </c>
    </row>
    <row r="66" spans="2:36" s="102" customFormat="1" ht="15">
      <c r="C66" s="558">
        <v>3</v>
      </c>
      <c r="D66" s="143" t="s">
        <v>192</v>
      </c>
      <c r="E66" s="93" t="s">
        <v>198</v>
      </c>
      <c r="F66" s="150"/>
      <c r="G66" s="150"/>
      <c r="H66" s="150"/>
      <c r="I66" s="150"/>
      <c r="J66" s="512">
        <v>0</v>
      </c>
      <c r="K66" s="512">
        <v>0</v>
      </c>
      <c r="L66" s="512">
        <v>0</v>
      </c>
      <c r="M66" s="491"/>
      <c r="N66" s="503">
        <f t="shared" si="33"/>
        <v>0</v>
      </c>
      <c r="O66" s="512"/>
      <c r="P66" s="512"/>
      <c r="Q66" s="512"/>
      <c r="R66" s="502"/>
      <c r="S66" s="503">
        <f t="shared" ref="S66:S71" si="36">SUM(T66:V66)</f>
        <v>160000</v>
      </c>
      <c r="T66" s="512"/>
      <c r="V66" s="512">
        <v>160000</v>
      </c>
      <c r="W66" s="503">
        <f t="shared" si="35"/>
        <v>0</v>
      </c>
      <c r="X66" s="512"/>
      <c r="Y66" s="512"/>
      <c r="Z66" s="502"/>
      <c r="AA66" s="503">
        <f t="shared" ref="AA66:AA71" si="37">SUM(AB66:AD66)</f>
        <v>160000</v>
      </c>
      <c r="AB66" s="512"/>
      <c r="AC66" s="512"/>
      <c r="AD66" s="512">
        <v>160000</v>
      </c>
      <c r="AE66" s="540">
        <f t="shared" ref="AE66:AE72" si="38">SUMIF($N$9:$AD$9,$AE$9,N66:AD66)</f>
        <v>320000</v>
      </c>
      <c r="AF66" s="540">
        <f t="shared" ref="AF66:AF72" si="39">SUMIF($N$9:$AD$9,$AF$9,N66:AD66)</f>
        <v>0</v>
      </c>
      <c r="AG66" s="540">
        <f t="shared" ref="AG66:AG72" si="40">SUMIF($N$9:$AD$9,$AG$9,N66:AD66)</f>
        <v>0</v>
      </c>
      <c r="AH66" s="540">
        <f t="shared" ref="AH66:AH71" si="41">SUMIF($N$9:$AD$9,$AH$9,N66:AD66)</f>
        <v>320000</v>
      </c>
    </row>
    <row r="67" spans="2:36" s="102" customFormat="1" ht="30">
      <c r="C67" s="558">
        <v>3</v>
      </c>
      <c r="D67" s="143" t="s">
        <v>194</v>
      </c>
      <c r="E67" s="93" t="s">
        <v>199</v>
      </c>
      <c r="F67" s="150"/>
      <c r="G67" s="150"/>
      <c r="H67" s="150"/>
      <c r="I67" s="150"/>
      <c r="J67" s="512">
        <v>0</v>
      </c>
      <c r="K67" s="512">
        <v>0</v>
      </c>
      <c r="L67" s="512">
        <v>0</v>
      </c>
      <c r="M67" s="491"/>
      <c r="N67" s="503">
        <f>SUM(O67:Q67)</f>
        <v>50000</v>
      </c>
      <c r="O67" s="512"/>
      <c r="Q67" s="512">
        <v>50000</v>
      </c>
      <c r="R67" s="502"/>
      <c r="S67" s="503">
        <f t="shared" si="36"/>
        <v>50000</v>
      </c>
      <c r="T67" s="512"/>
      <c r="U67" s="521"/>
      <c r="V67" s="512">
        <v>50000</v>
      </c>
      <c r="W67" s="503">
        <f t="shared" si="35"/>
        <v>50000</v>
      </c>
      <c r="X67" s="512"/>
      <c r="Y67" s="512"/>
      <c r="Z67" s="512">
        <v>50000</v>
      </c>
      <c r="AA67" s="503">
        <f t="shared" si="37"/>
        <v>50000</v>
      </c>
      <c r="AB67" s="512"/>
      <c r="AC67" s="512"/>
      <c r="AD67" s="512">
        <v>50000</v>
      </c>
      <c r="AE67" s="540">
        <f t="shared" si="38"/>
        <v>200000</v>
      </c>
      <c r="AF67" s="540">
        <f t="shared" si="39"/>
        <v>0</v>
      </c>
      <c r="AG67" s="540">
        <f t="shared" si="40"/>
        <v>0</v>
      </c>
      <c r="AH67" s="540">
        <f t="shared" si="41"/>
        <v>200000</v>
      </c>
    </row>
    <row r="68" spans="2:36" s="102" customFormat="1" ht="15">
      <c r="C68" s="558">
        <v>3</v>
      </c>
      <c r="D68" s="143" t="s">
        <v>196</v>
      </c>
      <c r="E68" s="93" t="s">
        <v>200</v>
      </c>
      <c r="F68" s="150"/>
      <c r="G68" s="150"/>
      <c r="H68" s="150"/>
      <c r="I68" s="150"/>
      <c r="J68" s="512">
        <v>0</v>
      </c>
      <c r="K68" s="512">
        <v>0</v>
      </c>
      <c r="L68" s="512">
        <v>0</v>
      </c>
      <c r="M68" s="491"/>
      <c r="N68" s="503">
        <f t="shared" si="33"/>
        <v>0</v>
      </c>
      <c r="O68" s="512"/>
      <c r="P68" s="512"/>
      <c r="Q68" s="512"/>
      <c r="R68" s="502"/>
      <c r="S68" s="503">
        <f t="shared" si="36"/>
        <v>25000</v>
      </c>
      <c r="T68" s="512"/>
      <c r="U68" s="521"/>
      <c r="V68" s="512">
        <v>25000</v>
      </c>
      <c r="W68" s="503">
        <f t="shared" si="35"/>
        <v>0</v>
      </c>
      <c r="X68" s="512"/>
      <c r="Y68" s="512"/>
      <c r="Z68" s="512"/>
      <c r="AA68" s="503">
        <f t="shared" si="37"/>
        <v>25000</v>
      </c>
      <c r="AB68" s="512"/>
      <c r="AC68" s="512"/>
      <c r="AD68" s="512">
        <v>25000</v>
      </c>
      <c r="AE68" s="540">
        <f t="shared" si="38"/>
        <v>50000</v>
      </c>
      <c r="AF68" s="540">
        <f t="shared" si="39"/>
        <v>0</v>
      </c>
      <c r="AG68" s="540">
        <f t="shared" si="40"/>
        <v>0</v>
      </c>
      <c r="AH68" s="540">
        <f t="shared" si="41"/>
        <v>50000</v>
      </c>
    </row>
    <row r="69" spans="2:36" s="102" customFormat="1" ht="15">
      <c r="C69" s="558">
        <v>3</v>
      </c>
      <c r="D69" s="143" t="s">
        <v>753</v>
      </c>
      <c r="E69" s="93" t="s">
        <v>1133</v>
      </c>
      <c r="F69" s="150"/>
      <c r="G69" s="150"/>
      <c r="H69" s="150"/>
      <c r="I69" s="150"/>
      <c r="J69" s="512">
        <v>0</v>
      </c>
      <c r="K69" s="512">
        <v>0</v>
      </c>
      <c r="L69" s="512">
        <v>0</v>
      </c>
      <c r="M69" s="491"/>
      <c r="N69" s="503">
        <f t="shared" si="33"/>
        <v>0</v>
      </c>
      <c r="O69" s="512"/>
      <c r="P69" s="512"/>
      <c r="Q69" s="512"/>
      <c r="R69" s="502"/>
      <c r="S69" s="503">
        <f t="shared" si="36"/>
        <v>0</v>
      </c>
      <c r="T69" s="512"/>
      <c r="U69" s="521"/>
      <c r="V69" s="512"/>
      <c r="W69" s="503">
        <f t="shared" si="35"/>
        <v>25000</v>
      </c>
      <c r="X69" s="512"/>
      <c r="Y69" s="512"/>
      <c r="Z69" s="512">
        <v>25000</v>
      </c>
      <c r="AA69" s="503">
        <f t="shared" si="37"/>
        <v>0</v>
      </c>
      <c r="AB69" s="512"/>
      <c r="AC69" s="512"/>
      <c r="AD69" s="512"/>
      <c r="AE69" s="540">
        <f t="shared" si="38"/>
        <v>25000</v>
      </c>
      <c r="AF69" s="540">
        <f t="shared" si="39"/>
        <v>0</v>
      </c>
      <c r="AG69" s="540">
        <f t="shared" si="40"/>
        <v>0</v>
      </c>
      <c r="AH69" s="540">
        <f t="shared" si="41"/>
        <v>25000</v>
      </c>
    </row>
    <row r="70" spans="2:36" s="139" customFormat="1" ht="30">
      <c r="C70" s="559">
        <v>3</v>
      </c>
      <c r="D70" s="143" t="s">
        <v>754</v>
      </c>
      <c r="E70" s="93" t="s">
        <v>202</v>
      </c>
      <c r="F70" s="152"/>
      <c r="G70" s="152"/>
      <c r="H70" s="152"/>
      <c r="I70" s="152"/>
      <c r="J70" s="512">
        <v>0</v>
      </c>
      <c r="K70" s="512">
        <v>0</v>
      </c>
      <c r="L70" s="512">
        <v>0</v>
      </c>
      <c r="M70" s="491"/>
      <c r="N70" s="503">
        <f>SUM(O70:Q70)</f>
        <v>0</v>
      </c>
      <c r="O70" s="512"/>
      <c r="P70" s="512"/>
      <c r="Q70" s="512"/>
      <c r="R70" s="502"/>
      <c r="S70" s="503">
        <f>SUM(T70:U70)</f>
        <v>15000</v>
      </c>
      <c r="T70" s="512"/>
      <c r="U70" s="512">
        <v>15000</v>
      </c>
      <c r="W70" s="503">
        <f>SUM(X70:Z70)</f>
        <v>10000</v>
      </c>
      <c r="X70" s="512"/>
      <c r="Z70" s="512">
        <v>10000</v>
      </c>
      <c r="AA70" s="503">
        <f t="shared" si="37"/>
        <v>5000</v>
      </c>
      <c r="AB70" s="512"/>
      <c r="AC70" s="542"/>
      <c r="AD70" s="512">
        <v>5000</v>
      </c>
      <c r="AE70" s="540">
        <f t="shared" si="38"/>
        <v>30000</v>
      </c>
      <c r="AF70" s="540">
        <f t="shared" si="39"/>
        <v>0</v>
      </c>
      <c r="AG70" s="540">
        <f t="shared" si="40"/>
        <v>15000</v>
      </c>
      <c r="AH70" s="540">
        <f t="shared" si="41"/>
        <v>15000</v>
      </c>
    </row>
    <row r="71" spans="2:36" ht="30">
      <c r="C71" s="556">
        <v>4</v>
      </c>
      <c r="D71" s="78">
        <v>4</v>
      </c>
      <c r="E71" s="522" t="s">
        <v>203</v>
      </c>
      <c r="F71" s="138">
        <v>316713.46319964732</v>
      </c>
      <c r="G71" s="138">
        <v>335930.40562842006</v>
      </c>
      <c r="H71" s="138">
        <v>369206.94506676961</v>
      </c>
      <c r="I71" s="138">
        <v>1021850.8138948369</v>
      </c>
      <c r="J71" s="498">
        <v>791783.65799911832</v>
      </c>
      <c r="K71" s="498">
        <v>839826.0140710501</v>
      </c>
      <c r="L71" s="498">
        <v>923017.36266692402</v>
      </c>
      <c r="M71" s="491">
        <f>-1+N71/L71</f>
        <v>-0.1332774091177259</v>
      </c>
      <c r="N71" s="498">
        <f>SUM(O71:Q71)</f>
        <v>800000</v>
      </c>
      <c r="O71" s="497"/>
      <c r="P71" s="497">
        <v>800000</v>
      </c>
      <c r="Q71" s="497"/>
      <c r="R71" s="496">
        <f>P71/2</f>
        <v>400000</v>
      </c>
      <c r="S71" s="498">
        <f t="shared" si="36"/>
        <v>800000</v>
      </c>
      <c r="T71" s="497"/>
      <c r="U71" s="497">
        <f>P71</f>
        <v>800000</v>
      </c>
      <c r="V71" s="496"/>
      <c r="W71" s="498">
        <f>SUM(X71:Z71)</f>
        <v>800000</v>
      </c>
      <c r="X71" s="497"/>
      <c r="Y71" s="497">
        <f>U71</f>
        <v>800000</v>
      </c>
      <c r="Z71" s="496"/>
      <c r="AA71" s="498">
        <f t="shared" si="37"/>
        <v>400000</v>
      </c>
      <c r="AB71" s="497"/>
      <c r="AC71" s="497">
        <f>P71/2</f>
        <v>400000</v>
      </c>
      <c r="AD71" s="496"/>
      <c r="AE71" s="540">
        <f t="shared" si="38"/>
        <v>2800000</v>
      </c>
      <c r="AF71" s="540">
        <f t="shared" si="39"/>
        <v>0</v>
      </c>
      <c r="AG71" s="540">
        <f t="shared" si="40"/>
        <v>2800000</v>
      </c>
      <c r="AH71" s="540">
        <f t="shared" si="41"/>
        <v>0</v>
      </c>
    </row>
    <row r="72" spans="2:36" thickBot="1">
      <c r="C72" s="555"/>
      <c r="D72" s="154"/>
      <c r="E72" s="240" t="s">
        <v>18</v>
      </c>
      <c r="F72" s="241">
        <v>20084857.152778342</v>
      </c>
      <c r="G72" s="241">
        <v>18156356.630651411</v>
      </c>
      <c r="H72" s="241">
        <v>19987975.109137338</v>
      </c>
      <c r="I72" s="241">
        <v>58229188.892567091</v>
      </c>
      <c r="J72" s="495">
        <v>50212142.881945856</v>
      </c>
      <c r="K72" s="495">
        <v>45390891.576628529</v>
      </c>
      <c r="L72" s="495">
        <v>49969937.772843346</v>
      </c>
      <c r="M72" s="491"/>
      <c r="N72" s="495">
        <f>SUBTOTAL(9,N10:N71)</f>
        <v>35846789.416242927</v>
      </c>
      <c r="O72" s="494">
        <f>SUBTOTAL(9,O10:O71)</f>
        <v>23968843.293749999</v>
      </c>
      <c r="P72" s="494">
        <f>SUBTOTAL(9,P10:P71)</f>
        <v>11802986.122492926</v>
      </c>
      <c r="Q72" s="494">
        <f>SUBTOTAL(9,Q10:Q71)</f>
        <v>344960</v>
      </c>
      <c r="R72" s="493">
        <f t="shared" ref="R72:AC72" si="42">SUBTOTAL(9,R10:R71)</f>
        <v>6536801.3518714635</v>
      </c>
      <c r="S72" s="495">
        <f t="shared" si="42"/>
        <v>43459326.586391427</v>
      </c>
      <c r="T72" s="494">
        <f t="shared" si="42"/>
        <v>34335418.829764955</v>
      </c>
      <c r="U72" s="494">
        <f t="shared" si="42"/>
        <v>8363338.7566264747</v>
      </c>
      <c r="V72" s="493">
        <f t="shared" si="42"/>
        <v>1195569</v>
      </c>
      <c r="W72" s="495">
        <f t="shared" si="42"/>
        <v>47337543.569531143</v>
      </c>
      <c r="X72" s="494">
        <f t="shared" si="42"/>
        <v>40129045.617442243</v>
      </c>
      <c r="Y72" s="494">
        <f t="shared" si="42"/>
        <v>6161953.9520889036</v>
      </c>
      <c r="Z72" s="493">
        <f t="shared" si="42"/>
        <v>1046544</v>
      </c>
      <c r="AA72" s="495">
        <f>SUBTOTAL(9,AA10:AA71)</f>
        <v>48255503.665908352</v>
      </c>
      <c r="AB72" s="494">
        <f t="shared" si="42"/>
        <v>44479683.418753758</v>
      </c>
      <c r="AC72" s="494">
        <f t="shared" si="42"/>
        <v>2319999.1659045857</v>
      </c>
      <c r="AD72" s="493">
        <f>SUBTOTAL(9,AD10:AD71)</f>
        <v>1455821.08125</v>
      </c>
      <c r="AE72" s="540">
        <f t="shared" si="38"/>
        <v>174899163.23807383</v>
      </c>
      <c r="AF72" s="540">
        <f t="shared" si="39"/>
        <v>142912991.15971094</v>
      </c>
      <c r="AG72" s="540">
        <f t="shared" si="40"/>
        <v>28648277.997112889</v>
      </c>
      <c r="AH72" s="540">
        <f>SUMIF($N$9:$AD$9,$AH$9,N72:AD72)</f>
        <v>4042894.0812499998</v>
      </c>
      <c r="AJ72" s="539"/>
    </row>
    <row r="73" spans="2:36">
      <c r="E73" s="61"/>
      <c r="J73" s="516">
        <f>J72*2.5+I72*2.5</f>
        <v>271103329.43628234</v>
      </c>
      <c r="O73" s="939">
        <f>O72/2.5</f>
        <v>9587537.317499999</v>
      </c>
      <c r="P73" s="59"/>
      <c r="Q73" s="59"/>
      <c r="R73" s="59"/>
      <c r="T73" s="939">
        <f>T72/2.5</f>
        <v>13734167.531905983</v>
      </c>
      <c r="U73" s="59"/>
      <c r="V73" s="59"/>
    </row>
    <row r="74" spans="2:36">
      <c r="B74"/>
      <c r="C74" s="235"/>
      <c r="D74"/>
      <c r="E74"/>
      <c r="F74"/>
      <c r="G74"/>
      <c r="H74"/>
      <c r="I74"/>
      <c r="J74"/>
      <c r="K74"/>
      <c r="L74"/>
      <c r="M74"/>
      <c r="N74"/>
      <c r="O74"/>
      <c r="P74"/>
      <c r="Q74"/>
      <c r="R74" s="59"/>
      <c r="T74" s="59"/>
      <c r="U74" s="59"/>
      <c r="V74" s="59"/>
    </row>
    <row r="75" spans="2:36">
      <c r="B75"/>
      <c r="C75" s="235"/>
      <c r="D75"/>
      <c r="E75"/>
      <c r="F75"/>
      <c r="G75"/>
      <c r="H75"/>
      <c r="I75"/>
      <c r="J75"/>
      <c r="K75"/>
      <c r="L75"/>
      <c r="M75"/>
      <c r="N75"/>
      <c r="O75"/>
      <c r="P75"/>
      <c r="Q75"/>
      <c r="R75" s="59"/>
      <c r="T75" s="59"/>
      <c r="U75" s="59"/>
      <c r="V75" s="59"/>
      <c r="AE75" s="545" t="s">
        <v>904</v>
      </c>
      <c r="AF75" s="546"/>
      <c r="AG75" s="546"/>
      <c r="AH75" s="546"/>
    </row>
    <row r="76" spans="2:36">
      <c r="B76"/>
      <c r="C76" s="235"/>
      <c r="D76"/>
      <c r="E76"/>
      <c r="F76"/>
      <c r="G76"/>
      <c r="H76"/>
      <c r="I76"/>
      <c r="J76"/>
      <c r="K76"/>
      <c r="L76"/>
      <c r="M76"/>
      <c r="N76"/>
      <c r="O76"/>
      <c r="P76"/>
      <c r="Q76"/>
      <c r="R76" s="59"/>
      <c r="T76" s="59"/>
      <c r="U76" s="59"/>
      <c r="V76" s="59"/>
      <c r="AE76" s="547">
        <f>AE72-(AA72+W72+S72+N72)</f>
        <v>0</v>
      </c>
      <c r="AF76" s="547">
        <f>AF72-(AB72+X72+T72+O72)</f>
        <v>0</v>
      </c>
      <c r="AG76" s="547">
        <f>AG72-(AC72+Y72+U72+P72)</f>
        <v>0</v>
      </c>
      <c r="AH76" s="547">
        <f>AH72-(AD72+Z72+V72+Q72)</f>
        <v>0</v>
      </c>
    </row>
    <row r="77" spans="2:36" s="163" customFormat="1">
      <c r="B77"/>
      <c r="C77" s="235"/>
      <c r="D77"/>
      <c r="E77"/>
      <c r="F77"/>
      <c r="G77"/>
      <c r="H77"/>
      <c r="I77"/>
      <c r="J77"/>
      <c r="K77"/>
      <c r="L77"/>
      <c r="M77"/>
      <c r="N77"/>
      <c r="O77"/>
      <c r="P77"/>
      <c r="Q77"/>
      <c r="S77" s="490"/>
      <c r="W77" s="490"/>
      <c r="X77" s="245"/>
      <c r="AA77" s="490"/>
      <c r="AB77" s="245"/>
      <c r="AE77" s="163" t="s">
        <v>906</v>
      </c>
    </row>
    <row r="78" spans="2:36" s="163" customFormat="1">
      <c r="B78"/>
      <c r="C78" s="235"/>
      <c r="D78"/>
      <c r="E78"/>
      <c r="F78"/>
      <c r="G78"/>
      <c r="H78"/>
      <c r="I78"/>
      <c r="J78"/>
      <c r="K78"/>
      <c r="L78"/>
      <c r="M78"/>
      <c r="N78"/>
      <c r="O78"/>
      <c r="P78"/>
      <c r="Q78"/>
      <c r="S78" s="490"/>
      <c r="W78" s="490"/>
      <c r="X78" s="245"/>
      <c r="AA78" s="490"/>
      <c r="AB78" s="245"/>
      <c r="AE78" s="167" t="s">
        <v>4</v>
      </c>
      <c r="AF78" s="167" t="s">
        <v>521</v>
      </c>
      <c r="AG78" s="167" t="s">
        <v>522</v>
      </c>
      <c r="AH78" s="167" t="s">
        <v>845</v>
      </c>
    </row>
    <row r="79" spans="2:36">
      <c r="B79"/>
      <c r="C79" s="235"/>
      <c r="D79"/>
      <c r="E79"/>
      <c r="F79"/>
      <c r="G79"/>
      <c r="H79"/>
      <c r="I79"/>
      <c r="J79"/>
      <c r="K79"/>
      <c r="L79"/>
      <c r="M79"/>
      <c r="N79"/>
      <c r="O79"/>
      <c r="P79"/>
      <c r="Q79"/>
      <c r="R79" s="59"/>
      <c r="T79" s="59"/>
      <c r="U79" s="59"/>
      <c r="V79" s="59"/>
      <c r="AD79" s="539">
        <f>AE79/2.5</f>
        <v>35814745.315229535</v>
      </c>
      <c r="AE79" s="539">
        <f>AE10</f>
        <v>89536863.288073838</v>
      </c>
      <c r="AF79" s="539">
        <f>AF10</f>
        <v>68699906.540960953</v>
      </c>
      <c r="AG79" s="539">
        <f>AG10</f>
        <v>20487132.665862888</v>
      </c>
      <c r="AH79" s="539">
        <f>AH10</f>
        <v>619824.08125000005</v>
      </c>
      <c r="AI79" s="59" t="s">
        <v>853</v>
      </c>
    </row>
    <row r="80" spans="2:36">
      <c r="B80"/>
      <c r="C80" s="235"/>
      <c r="D80"/>
      <c r="E80"/>
      <c r="F80"/>
      <c r="G80"/>
      <c r="H80"/>
      <c r="I80"/>
      <c r="J80"/>
      <c r="K80"/>
      <c r="L80"/>
      <c r="M80"/>
      <c r="N80"/>
      <c r="O80"/>
      <c r="P80"/>
      <c r="Q80"/>
      <c r="R80" s="59"/>
      <c r="T80" s="59"/>
      <c r="U80" s="59"/>
      <c r="V80" s="59"/>
      <c r="AD80" s="539">
        <f>AE80/2.5</f>
        <v>31526392.98</v>
      </c>
      <c r="AE80" s="539">
        <f>AE30</f>
        <v>78815982.450000003</v>
      </c>
      <c r="AF80" s="539">
        <f>AF30</f>
        <v>74213084.618749991</v>
      </c>
      <c r="AG80" s="539">
        <f>AG30</f>
        <v>4390022.8312499998</v>
      </c>
      <c r="AH80" s="539">
        <f>AH30</f>
        <v>212875</v>
      </c>
      <c r="AI80" s="59" t="s">
        <v>854</v>
      </c>
    </row>
    <row r="81" spans="2:36">
      <c r="B81"/>
      <c r="C81" s="235"/>
      <c r="D81"/>
      <c r="E81"/>
      <c r="F81"/>
      <c r="G81"/>
      <c r="H81"/>
      <c r="I81"/>
      <c r="J81"/>
      <c r="K81"/>
      <c r="L81"/>
      <c r="M81"/>
      <c r="N81"/>
      <c r="O81"/>
      <c r="P81"/>
      <c r="Q81"/>
      <c r="R81" s="59"/>
      <c r="T81" s="59"/>
      <c r="U81" s="59"/>
      <c r="V81" s="59"/>
      <c r="AE81" s="539">
        <f>AE48</f>
        <v>3746317.5</v>
      </c>
      <c r="AF81" s="539">
        <f>AF48</f>
        <v>0</v>
      </c>
      <c r="AG81" s="539">
        <f>AG48</f>
        <v>971122.5</v>
      </c>
      <c r="AH81" s="539">
        <f>AH48</f>
        <v>3210195</v>
      </c>
      <c r="AI81" s="59" t="s">
        <v>905</v>
      </c>
    </row>
    <row r="82" spans="2:36">
      <c r="E82" s="61"/>
      <c r="P82" s="59"/>
      <c r="Q82" s="59"/>
      <c r="R82" s="59"/>
      <c r="T82" s="59"/>
      <c r="U82" s="59"/>
      <c r="V82" s="59"/>
      <c r="AE82" s="539">
        <f>AE71</f>
        <v>2800000</v>
      </c>
      <c r="AF82" s="539">
        <f>AF71</f>
        <v>0</v>
      </c>
      <c r="AG82" s="539">
        <f>AG71</f>
        <v>2800000</v>
      </c>
      <c r="AH82" s="539">
        <f>AH71</f>
        <v>0</v>
      </c>
      <c r="AI82" s="59" t="s">
        <v>840</v>
      </c>
    </row>
    <row r="83" spans="2:36">
      <c r="E83" s="61"/>
      <c r="P83" s="59"/>
      <c r="Q83" s="59"/>
      <c r="R83" s="59"/>
      <c r="T83" s="59"/>
      <c r="U83" s="59"/>
      <c r="V83" s="59"/>
      <c r="AD83" s="539">
        <f>AE83/2.5</f>
        <v>69959665.295229524</v>
      </c>
      <c r="AE83" s="548">
        <f>SUM(AE79:AE82)</f>
        <v>174899163.23807383</v>
      </c>
      <c r="AF83" s="548">
        <f>SUM(AF79:AF82)</f>
        <v>142912991.15971094</v>
      </c>
      <c r="AG83" s="548">
        <f>SUM(AG79:AG82)</f>
        <v>28648277.997112889</v>
      </c>
      <c r="AH83" s="548">
        <f>SUM(AH79:AH82)</f>
        <v>4042894.0812499998</v>
      </c>
      <c r="AI83" s="167" t="s">
        <v>4</v>
      </c>
    </row>
    <row r="84" spans="2:36">
      <c r="E84" s="61"/>
      <c r="P84" s="59"/>
      <c r="Q84" s="59"/>
      <c r="R84" s="59"/>
      <c r="T84" s="59"/>
      <c r="U84" s="59"/>
      <c r="V84" s="59"/>
    </row>
    <row r="85" spans="2:36">
      <c r="E85" s="61"/>
      <c r="F85" s="167" t="s">
        <v>205</v>
      </c>
      <c r="J85" s="167" t="s">
        <v>205</v>
      </c>
      <c r="O85"/>
      <c r="P85"/>
      <c r="Q85"/>
      <c r="R85"/>
      <c r="T85" s="59"/>
      <c r="U85" s="59"/>
      <c r="V85" s="59"/>
    </row>
    <row r="86" spans="2:36">
      <c r="E86" s="61"/>
      <c r="O86" s="512"/>
      <c r="P86" s="59"/>
      <c r="Q86" s="59"/>
      <c r="R86" s="59"/>
      <c r="T86" s="59"/>
      <c r="U86" s="59"/>
      <c r="V86" s="59"/>
      <c r="AC86" s="539"/>
    </row>
    <row r="87" spans="2:36" ht="16" customHeight="1">
      <c r="E87" s="61"/>
      <c r="F87" s="168" t="s">
        <v>206</v>
      </c>
      <c r="G87" s="168" t="s">
        <v>207</v>
      </c>
      <c r="H87" s="168" t="s">
        <v>208</v>
      </c>
      <c r="I87" s="168" t="s">
        <v>205</v>
      </c>
      <c r="J87" s="168" t="s">
        <v>206</v>
      </c>
      <c r="K87" s="168" t="s">
        <v>207</v>
      </c>
      <c r="L87" s="168" t="s">
        <v>208</v>
      </c>
      <c r="P87" s="59"/>
      <c r="Q87" s="59"/>
      <c r="R87" s="59"/>
      <c r="T87" s="59"/>
      <c r="U87" s="59"/>
      <c r="V87" s="59"/>
      <c r="AE87" s="167" t="s">
        <v>910</v>
      </c>
    </row>
    <row r="88" spans="2:36" ht="18" customHeight="1">
      <c r="E88" s="61"/>
      <c r="F88" s="99">
        <v>2019</v>
      </c>
      <c r="G88" s="169">
        <v>22167977.427432101</v>
      </c>
      <c r="H88" s="170" t="e">
        <f>#REF!</f>
        <v>#REF!</v>
      </c>
      <c r="I88" s="171" t="e">
        <f>G88-H88</f>
        <v>#REF!</v>
      </c>
      <c r="J88" s="99">
        <v>2019</v>
      </c>
      <c r="K88" s="169">
        <v>22167977.427432101</v>
      </c>
      <c r="L88" s="170" t="e">
        <f>#REF!</f>
        <v>#REF!</v>
      </c>
      <c r="P88" s="59"/>
      <c r="Q88" s="59"/>
      <c r="R88" s="59"/>
      <c r="T88" s="59"/>
      <c r="U88" s="59"/>
      <c r="V88" s="59"/>
      <c r="AE88" s="167">
        <v>2019</v>
      </c>
      <c r="AF88" s="167">
        <v>2020</v>
      </c>
      <c r="AG88" s="167">
        <v>2021</v>
      </c>
      <c r="AH88" s="167">
        <v>2022</v>
      </c>
    </row>
    <row r="89" spans="2:36">
      <c r="E89" s="61"/>
      <c r="F89" s="99">
        <v>2020</v>
      </c>
      <c r="G89" s="169">
        <v>21081977.410180453</v>
      </c>
      <c r="H89" s="170" t="e">
        <f>#REF!</f>
        <v>#REF!</v>
      </c>
      <c r="I89" s="171" t="e">
        <f>G89-H89</f>
        <v>#REF!</v>
      </c>
      <c r="J89" s="99">
        <v>2020</v>
      </c>
      <c r="K89" s="169">
        <v>21081977.410180453</v>
      </c>
      <c r="L89" s="170" t="e">
        <f>#REF!</f>
        <v>#REF!</v>
      </c>
      <c r="P89" s="59"/>
      <c r="Q89" s="59"/>
      <c r="R89" s="59"/>
      <c r="T89" s="59"/>
      <c r="U89" s="59"/>
      <c r="V89" s="59"/>
      <c r="AE89" s="534">
        <f>SUMIF($C$10:$C$72,AI89,$O$10:$O$72)</f>
        <v>12781018</v>
      </c>
      <c r="AF89" s="534">
        <f>SUMIF($C$10:$C$72,$AI89,$T$10:$T$72)</f>
        <v>15452502.637264952</v>
      </c>
      <c r="AG89" s="534">
        <f>SUMIF($C$10:$C$72,$AI89,$X$10:$X$72)</f>
        <v>18269335.204942241</v>
      </c>
      <c r="AH89" s="534">
        <f>SUMIF($C$10:$C$72,$AI89,$AB$10:$AB$72)</f>
        <v>22197050.698753763</v>
      </c>
      <c r="AI89" s="59">
        <v>1</v>
      </c>
      <c r="AJ89" s="59" t="s">
        <v>853</v>
      </c>
    </row>
    <row r="90" spans="2:36">
      <c r="E90" s="61"/>
      <c r="F90" s="99">
        <v>2021</v>
      </c>
      <c r="G90" s="169">
        <v>21705976.641249217</v>
      </c>
      <c r="H90" s="170" t="e">
        <f>#REF!</f>
        <v>#REF!</v>
      </c>
      <c r="I90" s="171" t="e">
        <f>G90-H90</f>
        <v>#REF!</v>
      </c>
      <c r="J90" s="99">
        <v>2021</v>
      </c>
      <c r="K90" s="169">
        <v>21705976.641249217</v>
      </c>
      <c r="L90" s="170" t="e">
        <f>#REF!</f>
        <v>#REF!</v>
      </c>
      <c r="P90" s="59"/>
      <c r="Q90" s="59"/>
      <c r="R90" s="59"/>
      <c r="T90" s="59"/>
      <c r="U90" s="59"/>
      <c r="V90" s="59"/>
      <c r="AE90" s="534">
        <f>SUMIF($C$10:$C$72,AI90,$O$10:$O$72)</f>
        <v>11187825.293749999</v>
      </c>
      <c r="AF90" s="534">
        <f>SUMIF($C$10:$C$72,$AI90,$T$10:$T$72)</f>
        <v>18882916.192499999</v>
      </c>
      <c r="AG90" s="534">
        <f>SUMIF($C$10:$C$72,$AI90,$X$10:$X$72)</f>
        <v>21859710.412499998</v>
      </c>
      <c r="AH90" s="534">
        <f>SUMIF($C$10:$C$72,$AI90,$AB$10:$AB$72)</f>
        <v>22282632.719999999</v>
      </c>
      <c r="AI90" s="59">
        <v>2</v>
      </c>
      <c r="AJ90" s="59" t="s">
        <v>854</v>
      </c>
    </row>
    <row r="91" spans="2:36">
      <c r="E91" s="61"/>
      <c r="F91" s="99">
        <v>2022</v>
      </c>
      <c r="G91" s="169">
        <v>21705976.641249217</v>
      </c>
      <c r="H91" s="170" t="e">
        <f>#REF!</f>
        <v>#REF!</v>
      </c>
      <c r="I91" s="171" t="e">
        <f>G91-H91</f>
        <v>#REF!</v>
      </c>
      <c r="J91" s="99">
        <v>2022</v>
      </c>
      <c r="K91" s="169">
        <v>21705976.641249217</v>
      </c>
      <c r="L91" s="170" t="e">
        <f>#REF!</f>
        <v>#REF!</v>
      </c>
      <c r="P91" s="59"/>
      <c r="Q91" s="59"/>
      <c r="R91" s="59"/>
      <c r="T91" s="59"/>
      <c r="U91" s="59"/>
      <c r="V91" s="59"/>
      <c r="AE91" s="534">
        <f>SUMIF($C$10:$C$72,AI91,$O$10:$O$72)</f>
        <v>0</v>
      </c>
      <c r="AF91" s="534">
        <f>SUMIF($C$10:$C$72,$AI91,$T$10:$T$72)</f>
        <v>0</v>
      </c>
      <c r="AG91" s="534">
        <f>SUMIF($C$10:$C$72,$AI91,$X$10:$X$72)</f>
        <v>0</v>
      </c>
      <c r="AH91" s="534">
        <f>SUMIF($C$10:$C$72,$AI91,$AB$10:$AB$72)</f>
        <v>0</v>
      </c>
      <c r="AI91" s="59">
        <v>3</v>
      </c>
      <c r="AJ91" s="59" t="s">
        <v>905</v>
      </c>
    </row>
    <row r="92" spans="2:36">
      <c r="E92" s="61"/>
      <c r="P92" s="59"/>
      <c r="Q92" s="59"/>
      <c r="R92" s="59"/>
      <c r="T92" s="59"/>
      <c r="U92" s="59"/>
      <c r="V92" s="59"/>
      <c r="AE92" s="534">
        <f>SUMIF($C$10:$C$72,AI92,$O$10:$O$72)</f>
        <v>0</v>
      </c>
      <c r="AF92" s="534">
        <f>SUMIF($C$10:$C$72,$AI92,$T$10:$T$72)</f>
        <v>0</v>
      </c>
      <c r="AG92" s="534">
        <f>SUMIF($C$10:$C$72,$AI92,$X$10:$X$72)</f>
        <v>0</v>
      </c>
      <c r="AH92" s="534">
        <f>SUMIF($C$10:$C$72,$AI92,$AB$10:$AB$72)</f>
        <v>0</v>
      </c>
      <c r="AI92" s="59">
        <v>4</v>
      </c>
      <c r="AJ92" s="59" t="s">
        <v>840</v>
      </c>
    </row>
    <row r="93" spans="2:36">
      <c r="E93" s="61"/>
      <c r="P93" s="59"/>
      <c r="Q93" s="59"/>
      <c r="R93" s="59"/>
      <c r="T93" s="59"/>
      <c r="U93" s="59"/>
      <c r="V93" s="59"/>
      <c r="AE93" s="549">
        <f>SUM(AE89:AE92)</f>
        <v>23968843.293749999</v>
      </c>
      <c r="AF93" s="549">
        <f>SUM(AF89:AF92)</f>
        <v>34335418.829764947</v>
      </c>
      <c r="AG93" s="549">
        <f>SUM(AG89:AG92)</f>
        <v>40129045.617442235</v>
      </c>
      <c r="AH93" s="549">
        <f>SUM(AH89:AH92)</f>
        <v>44479683.418753758</v>
      </c>
      <c r="AI93" s="167"/>
      <c r="AJ93" s="167" t="s">
        <v>4</v>
      </c>
    </row>
    <row r="94" spans="2:36">
      <c r="E94" s="61"/>
      <c r="I94" s="172" t="e">
        <f>SUM(I88:I93)</f>
        <v>#REF!</v>
      </c>
      <c r="P94" s="59"/>
      <c r="Q94" s="59"/>
      <c r="R94" s="59"/>
      <c r="T94" s="59"/>
      <c r="U94" s="59"/>
      <c r="V94" s="59"/>
    </row>
    <row r="95" spans="2:36">
      <c r="E95" s="61"/>
      <c r="P95" s="59"/>
      <c r="Q95" s="59"/>
      <c r="R95" s="59"/>
      <c r="T95" s="59"/>
      <c r="U95" s="59"/>
      <c r="V95" s="59"/>
      <c r="AF95" s="719" t="s">
        <v>902</v>
      </c>
      <c r="AG95" s="547">
        <f>AF83-AH95</f>
        <v>0</v>
      </c>
      <c r="AH95" s="539">
        <f>SUM(AE93:AH93)</f>
        <v>142912991.15971094</v>
      </c>
    </row>
    <row r="96" spans="2:36">
      <c r="E96" s="61"/>
      <c r="P96" s="59"/>
      <c r="Q96" s="59"/>
      <c r="R96" s="59"/>
      <c r="T96" s="59"/>
      <c r="U96" s="59"/>
      <c r="V96" s="59"/>
    </row>
    <row r="97" spans="5:36">
      <c r="E97" s="61"/>
      <c r="P97" s="59"/>
      <c r="Q97" s="59"/>
      <c r="R97" s="59"/>
      <c r="T97" s="59"/>
      <c r="U97" s="59"/>
      <c r="V97" s="59"/>
    </row>
    <row r="98" spans="5:36">
      <c r="E98" s="61"/>
      <c r="P98" s="59"/>
      <c r="Q98" s="59"/>
      <c r="R98" s="59"/>
      <c r="T98" s="59"/>
      <c r="U98" s="59"/>
      <c r="V98" s="59"/>
      <c r="AE98" s="167" t="s">
        <v>911</v>
      </c>
    </row>
    <row r="99" spans="5:36">
      <c r="E99" s="61"/>
      <c r="P99" s="59"/>
      <c r="Q99" s="59"/>
      <c r="R99" s="59"/>
      <c r="T99" s="59"/>
      <c r="U99" s="59"/>
      <c r="V99" s="59"/>
      <c r="AE99" s="167">
        <v>2019</v>
      </c>
      <c r="AF99" s="167">
        <v>2020</v>
      </c>
      <c r="AG99" s="167">
        <v>2021</v>
      </c>
      <c r="AH99" s="167">
        <v>2022</v>
      </c>
    </row>
    <row r="100" spans="5:36">
      <c r="E100" s="61"/>
      <c r="P100" s="59"/>
      <c r="Q100" s="59"/>
      <c r="R100" s="59"/>
      <c r="T100" s="59"/>
      <c r="U100" s="59"/>
      <c r="V100" s="59"/>
      <c r="AE100" s="534">
        <f>SUMIF($C$10:$C$72,$AI100,$P$10:$P$72)</f>
        <v>7651379.5412429264</v>
      </c>
      <c r="AF100" s="534">
        <f>SUMIF($C$10:$C$72,$AI100,$U$10:$U$72)</f>
        <v>6636281.5241264747</v>
      </c>
      <c r="AG100" s="534">
        <f>SUMIF($C$10:$C$72,$AI100,$Y$10:$Y$72)</f>
        <v>4759179.2145889038</v>
      </c>
      <c r="AH100" s="534">
        <f>SUMIF($C$10:$C$72,$AI100,$AC$10:$AC$72)</f>
        <v>1440292.3859045857</v>
      </c>
      <c r="AI100" s="59">
        <v>1</v>
      </c>
      <c r="AJ100" s="59" t="s">
        <v>853</v>
      </c>
    </row>
    <row r="101" spans="5:36">
      <c r="E101" s="61"/>
      <c r="P101" s="59"/>
      <c r="Q101" s="59"/>
      <c r="R101" s="59"/>
      <c r="T101" s="59"/>
      <c r="U101" s="59"/>
      <c r="V101" s="59"/>
      <c r="AE101" s="534">
        <f>SUMIF($C$10:$C$72,$AI101,$P$10:$P$72)</f>
        <v>2526984.0812499998</v>
      </c>
      <c r="AF101" s="534">
        <f>SUMIF($C$10:$C$72,$AI101,$U$10:$U$72)</f>
        <v>825807.23249999993</v>
      </c>
      <c r="AG101" s="534">
        <f>SUMIF($C$10:$C$72,$AI101,$Y$10:$Y$72)</f>
        <v>557524.73750000005</v>
      </c>
      <c r="AH101" s="534">
        <f>SUMIF($C$10:$C$72,$AI101,$AC$10:$AC$72)</f>
        <v>479706.78</v>
      </c>
      <c r="AI101" s="59">
        <v>2</v>
      </c>
      <c r="AJ101" s="59" t="s">
        <v>854</v>
      </c>
    </row>
    <row r="102" spans="5:36">
      <c r="E102" s="61"/>
      <c r="P102" s="59"/>
      <c r="Q102" s="59"/>
      <c r="R102" s="59"/>
      <c r="T102" s="59"/>
      <c r="U102" s="59"/>
      <c r="V102" s="59"/>
      <c r="AE102" s="534">
        <f>SUMIF($C$10:$C$72,$AI102,$P$10:$P$72)</f>
        <v>824622.5</v>
      </c>
      <c r="AF102" s="534">
        <f>SUMIF($C$10:$C$72,$AI102,$U$10:$U$72)</f>
        <v>101250</v>
      </c>
      <c r="AG102" s="534">
        <f>SUMIF($C$10:$C$72,$AI102,$Y$10:$Y$72)</f>
        <v>45250</v>
      </c>
      <c r="AH102" s="534">
        <f>SUMIF($C$10:$C$72,$AI102,$AC$10:$AC$72)</f>
        <v>0</v>
      </c>
      <c r="AI102" s="59">
        <v>3</v>
      </c>
      <c r="AJ102" s="59" t="s">
        <v>905</v>
      </c>
    </row>
    <row r="103" spans="5:36">
      <c r="E103" s="61"/>
      <c r="P103" s="59"/>
      <c r="Q103" s="59"/>
      <c r="R103" s="59"/>
      <c r="T103" s="59"/>
      <c r="U103" s="59"/>
      <c r="V103" s="59"/>
      <c r="AE103" s="534">
        <f>SUMIF($C$10:$C$72,$AI103,$P$10:$P$72)</f>
        <v>800000</v>
      </c>
      <c r="AF103" s="534">
        <f>SUMIF($C$10:$C$72,$AI103,$U$10:$U$72)</f>
        <v>800000</v>
      </c>
      <c r="AG103" s="534">
        <f>SUMIF($C$10:$C$72,$AI103,$Y$10:$Y$72)</f>
        <v>800000</v>
      </c>
      <c r="AH103" s="534">
        <f>SUMIF($C$10:$C$72,$AI103,$AC$10:$AC$72)</f>
        <v>400000</v>
      </c>
      <c r="AI103" s="59">
        <v>4</v>
      </c>
      <c r="AJ103" s="59" t="s">
        <v>840</v>
      </c>
    </row>
    <row r="104" spans="5:36">
      <c r="E104" s="61"/>
      <c r="P104" s="59"/>
      <c r="Q104" s="59"/>
      <c r="R104" s="59"/>
      <c r="T104" s="59"/>
      <c r="U104" s="59"/>
      <c r="V104" s="59"/>
      <c r="AE104" s="549">
        <f>SUM(AE100:AE103)</f>
        <v>11802986.122492926</v>
      </c>
      <c r="AF104" s="549">
        <f>SUM(AF100:AF103)</f>
        <v>8363338.7566264747</v>
      </c>
      <c r="AG104" s="549">
        <f>SUM(AG100:AG103)</f>
        <v>6161953.9520889036</v>
      </c>
      <c r="AH104" s="549">
        <f>SUM(AH100:AH103)</f>
        <v>2319999.1659045857</v>
      </c>
      <c r="AI104" s="167"/>
      <c r="AJ104" s="167" t="s">
        <v>4</v>
      </c>
    </row>
    <row r="105" spans="5:36">
      <c r="E105" s="61"/>
      <c r="P105" s="59"/>
      <c r="Q105" s="59"/>
      <c r="R105" s="59"/>
      <c r="T105" s="59"/>
      <c r="U105" s="59"/>
      <c r="V105" s="59"/>
    </row>
    <row r="106" spans="5:36">
      <c r="E106" s="61"/>
      <c r="P106" s="59"/>
      <c r="Q106" s="59"/>
      <c r="R106" s="59"/>
      <c r="T106" s="59"/>
      <c r="U106" s="59"/>
      <c r="V106" s="59"/>
      <c r="AF106" s="719" t="s">
        <v>902</v>
      </c>
      <c r="AG106" s="547">
        <f>AG83-AH106</f>
        <v>0</v>
      </c>
      <c r="AH106" s="539">
        <f>SUM(AE104:AH104)</f>
        <v>28648277.997112889</v>
      </c>
    </row>
    <row r="107" spans="5:36">
      <c r="E107" s="61"/>
      <c r="P107" s="59"/>
      <c r="Q107" s="59"/>
      <c r="R107" s="59"/>
      <c r="T107" s="59"/>
      <c r="U107" s="59"/>
      <c r="V107" s="59"/>
    </row>
    <row r="108" spans="5:36">
      <c r="E108" s="61"/>
      <c r="P108" s="59"/>
      <c r="Q108" s="59"/>
      <c r="R108" s="59"/>
      <c r="T108" s="59"/>
      <c r="U108" s="59"/>
      <c r="V108" s="59"/>
    </row>
    <row r="109" spans="5:36">
      <c r="E109" s="61"/>
      <c r="P109" s="59"/>
      <c r="Q109" s="59"/>
      <c r="R109" s="59"/>
      <c r="T109" s="59"/>
      <c r="U109" s="59"/>
      <c r="V109" s="59"/>
    </row>
    <row r="110" spans="5:36">
      <c r="E110" s="61"/>
      <c r="P110" s="59"/>
      <c r="Q110" s="59"/>
      <c r="R110" s="59"/>
      <c r="T110" s="59"/>
      <c r="U110" s="59"/>
      <c r="V110" s="59"/>
      <c r="AE110" s="545" t="s">
        <v>912</v>
      </c>
    </row>
    <row r="111" spans="5:36">
      <c r="E111" s="61"/>
      <c r="P111" s="59"/>
      <c r="Q111" s="59"/>
      <c r="R111" s="59"/>
      <c r="T111" s="59"/>
      <c r="U111" s="59"/>
      <c r="V111" s="59"/>
      <c r="AE111" s="552">
        <v>2019</v>
      </c>
      <c r="AF111" s="167">
        <v>2020</v>
      </c>
      <c r="AG111" s="167">
        <v>2021</v>
      </c>
      <c r="AH111" s="167">
        <v>2022</v>
      </c>
    </row>
    <row r="112" spans="5:36">
      <c r="E112" s="61"/>
      <c r="P112" s="59"/>
      <c r="Q112" s="59"/>
      <c r="R112" s="59"/>
      <c r="T112" s="59"/>
      <c r="U112" s="59"/>
      <c r="V112" s="59"/>
      <c r="AE112" s="551">
        <f>SUMIF($C$10:$C$72,$AI112,$R$10:$R$72)</f>
        <v>3825689.7706214632</v>
      </c>
      <c r="AF112" s="534">
        <f>SUMIF($C$10:$C$72,$AI112,$U$10:$U$72)</f>
        <v>6636281.5241264747</v>
      </c>
      <c r="AG112" s="534">
        <f>SUMIF($C$10:$C$72,$AI112,$Y$10:$Y$72)</f>
        <v>4759179.2145889038</v>
      </c>
      <c r="AH112" s="534">
        <f>SUMIF($C$10:$C$72,$AI112,$AC$10:$AC$72)</f>
        <v>1440292.3859045857</v>
      </c>
      <c r="AI112" s="59">
        <v>1</v>
      </c>
      <c r="AJ112" s="59" t="s">
        <v>853</v>
      </c>
    </row>
    <row r="113" spans="5:36">
      <c r="E113" s="61"/>
      <c r="P113" s="59"/>
      <c r="Q113" s="59"/>
      <c r="R113" s="59"/>
      <c r="T113" s="59"/>
      <c r="U113" s="59"/>
      <c r="V113" s="59"/>
      <c r="AE113" s="551">
        <f>SUMIF($C$10:$C$72,$AI113,$R$10:$R$72)</f>
        <v>1615239.0812499998</v>
      </c>
      <c r="AF113" s="534">
        <f>SUMIF($C$10:$C$72,$AI113,$U$10:$U$72)</f>
        <v>825807.23249999993</v>
      </c>
      <c r="AG113" s="534">
        <f>SUMIF($C$10:$C$72,$AI113,$Y$10:$Y$72)</f>
        <v>557524.73750000005</v>
      </c>
      <c r="AH113" s="534">
        <f>SUMIF($C$10:$C$72,$AI113,$AC$10:$AC$72)</f>
        <v>479706.78</v>
      </c>
      <c r="AI113" s="59">
        <v>2</v>
      </c>
      <c r="AJ113" s="59" t="s">
        <v>854</v>
      </c>
    </row>
    <row r="114" spans="5:36">
      <c r="E114" s="61"/>
      <c r="P114" s="59"/>
      <c r="Q114" s="59"/>
      <c r="R114" s="59"/>
      <c r="T114" s="59"/>
      <c r="U114" s="59"/>
      <c r="V114" s="59"/>
      <c r="AE114" s="551">
        <f>SUMIF($C$10:$C$72,$AI114,$R$10:$R$72)</f>
        <v>695872.5</v>
      </c>
      <c r="AF114" s="534">
        <f>SUMIF($C$10:$C$72,$AI114,$U$10:$U$72)</f>
        <v>101250</v>
      </c>
      <c r="AG114" s="534">
        <f>SUMIF($C$10:$C$72,$AI114,$Y$10:$Y$72)</f>
        <v>45250</v>
      </c>
      <c r="AH114" s="534">
        <f>SUMIF($C$10:$C$72,$AI114,$AC$10:$AC$72)</f>
        <v>0</v>
      </c>
      <c r="AI114" s="59">
        <v>3</v>
      </c>
      <c r="AJ114" s="59" t="s">
        <v>905</v>
      </c>
    </row>
    <row r="115" spans="5:36">
      <c r="E115" s="61"/>
      <c r="P115" s="59"/>
      <c r="Q115" s="59"/>
      <c r="R115" s="59"/>
      <c r="T115" s="59"/>
      <c r="U115" s="59"/>
      <c r="V115" s="59"/>
      <c r="AE115" s="551">
        <f>SUMIF($C$10:$C$72,$AI115,$R$10:$R$72)</f>
        <v>400000</v>
      </c>
      <c r="AF115" s="534">
        <f>SUMIF($C$10:$C$72,$AI115,$U$10:$U$72)</f>
        <v>800000</v>
      </c>
      <c r="AG115" s="534">
        <f>SUMIF($C$10:$C$72,$AI115,$Y$10:$Y$72)</f>
        <v>800000</v>
      </c>
      <c r="AH115" s="534">
        <f>SUMIF($C$10:$C$72,$AI115,$AC$10:$AC$72)</f>
        <v>400000</v>
      </c>
      <c r="AI115" s="59">
        <v>4</v>
      </c>
      <c r="AJ115" s="59" t="s">
        <v>840</v>
      </c>
    </row>
    <row r="116" spans="5:36">
      <c r="E116" s="61"/>
      <c r="P116" s="59"/>
      <c r="Q116" s="59"/>
      <c r="R116" s="59"/>
      <c r="T116" s="59"/>
      <c r="U116" s="59"/>
      <c r="V116" s="59"/>
      <c r="AE116" s="549">
        <f>SUM(AE112:AE115)</f>
        <v>6536801.3518714625</v>
      </c>
      <c r="AF116" s="549">
        <f>SUM(AF112:AF115)</f>
        <v>8363338.7566264747</v>
      </c>
      <c r="AG116" s="549">
        <f>SUM(AG112:AG115)</f>
        <v>6161953.9520889036</v>
      </c>
      <c r="AH116" s="549">
        <f>SUM(AH112:AH115)</f>
        <v>2319999.1659045857</v>
      </c>
      <c r="AI116" s="167"/>
      <c r="AJ116" s="167" t="s">
        <v>4</v>
      </c>
    </row>
    <row r="117" spans="5:36">
      <c r="E117" s="61"/>
      <c r="P117" s="59"/>
      <c r="Q117" s="59"/>
      <c r="R117" s="59"/>
      <c r="T117" s="59"/>
      <c r="U117" s="59"/>
      <c r="V117" s="59"/>
    </row>
    <row r="118" spans="5:36">
      <c r="E118" s="61"/>
      <c r="P118" s="59"/>
      <c r="Q118" s="59"/>
      <c r="R118" s="59"/>
      <c r="T118" s="59"/>
      <c r="U118" s="59"/>
      <c r="V118" s="59"/>
      <c r="AF118" s="550"/>
      <c r="AG118" s="547"/>
      <c r="AH118" s="539">
        <f>SUM(AE116:AH116)</f>
        <v>23382093.226491425</v>
      </c>
    </row>
    <row r="119" spans="5:36">
      <c r="E119" s="61"/>
      <c r="P119" s="59"/>
      <c r="Q119" s="59"/>
      <c r="R119" s="59"/>
      <c r="T119" s="59"/>
      <c r="U119" s="59"/>
      <c r="V119" s="59"/>
    </row>
    <row r="120" spans="5:36">
      <c r="E120" s="61"/>
      <c r="P120" s="59"/>
      <c r="Q120" s="59"/>
      <c r="R120" s="59"/>
      <c r="T120" s="59"/>
      <c r="U120" s="59"/>
      <c r="V120" s="59"/>
    </row>
    <row r="121" spans="5:36">
      <c r="E121" s="61"/>
      <c r="P121" s="59"/>
      <c r="Q121" s="59"/>
      <c r="R121" s="59"/>
      <c r="T121" s="59"/>
      <c r="U121" s="59"/>
      <c r="V121" s="59"/>
      <c r="AE121" s="167" t="s">
        <v>913</v>
      </c>
    </row>
    <row r="122" spans="5:36">
      <c r="E122" s="61"/>
      <c r="P122" s="59"/>
      <c r="Q122" s="59"/>
      <c r="R122" s="59"/>
      <c r="T122" s="59"/>
      <c r="U122" s="59"/>
      <c r="V122" s="59"/>
      <c r="AE122" s="167">
        <v>2019</v>
      </c>
      <c r="AF122" s="167">
        <v>2020</v>
      </c>
      <c r="AG122" s="167">
        <v>2021</v>
      </c>
      <c r="AH122" s="167">
        <v>2022</v>
      </c>
    </row>
    <row r="123" spans="5:36">
      <c r="E123" s="61"/>
      <c r="P123" s="59"/>
      <c r="Q123" s="59"/>
      <c r="R123" s="59"/>
      <c r="T123" s="59"/>
      <c r="U123" s="59"/>
      <c r="V123" s="59"/>
      <c r="AE123" s="534">
        <f>SUMIF($C$10:$C$72,$AI123,$Q$10:$Q$72)</f>
        <v>45000</v>
      </c>
      <c r="AF123" s="534">
        <f>SUMIF($C$10:$C$72,$AI123,$V$10:$V$72)</f>
        <v>132724</v>
      </c>
      <c r="AG123" s="534">
        <f>SUMIF($C$10:$C$72,$AI123,$Z$10:$Z$72)</f>
        <v>132724</v>
      </c>
      <c r="AH123" s="534">
        <f>SUMIF($C$10:$C$72,$AI123,$AD$10:$AD$72)</f>
        <v>309376.08124999999</v>
      </c>
      <c r="AI123" s="59">
        <v>1</v>
      </c>
      <c r="AJ123" s="59" t="s">
        <v>853</v>
      </c>
    </row>
    <row r="124" spans="5:36">
      <c r="E124" s="61"/>
      <c r="P124" s="59"/>
      <c r="Q124" s="59"/>
      <c r="R124" s="59"/>
      <c r="T124" s="59"/>
      <c r="U124" s="59"/>
      <c r="V124" s="59"/>
      <c r="AE124" s="534">
        <f>SUMIF($C$10:$C$72,$AI124,$Q$10:$Q$72)</f>
        <v>30000</v>
      </c>
      <c r="AF124" s="534">
        <f>SUMIF($C$10:$C$72,$AI124,$V$10:$V$72)</f>
        <v>30000</v>
      </c>
      <c r="AG124" s="534">
        <f>SUMIF($C$10:$C$72,$AI124,$Z$10:$Z$72)</f>
        <v>30000</v>
      </c>
      <c r="AH124" s="534">
        <f>SUMIF($C$10:$C$72,$AI124,$AD$10:$AD$72)</f>
        <v>122875</v>
      </c>
      <c r="AI124" s="59">
        <v>2</v>
      </c>
      <c r="AJ124" s="59" t="s">
        <v>854</v>
      </c>
    </row>
    <row r="125" spans="5:36">
      <c r="E125" s="61"/>
      <c r="P125" s="59"/>
      <c r="Q125" s="59"/>
      <c r="R125" s="59"/>
      <c r="T125" s="59"/>
      <c r="U125" s="59"/>
      <c r="V125" s="59"/>
      <c r="AE125" s="534">
        <f>SUMIF($C$10:$C$72,$AI125,$Q$10:$Q$72)</f>
        <v>269960</v>
      </c>
      <c r="AF125" s="534">
        <f>SUMIF($C$10:$C$72,$AI125,$V$10:$V$72)</f>
        <v>1032845</v>
      </c>
      <c r="AG125" s="534">
        <f>SUMIF($C$10:$C$72,$AI125,$Z$10:$Z$72)</f>
        <v>883820</v>
      </c>
      <c r="AH125" s="534">
        <f>SUMIF($C$10:$C$72,$AI125,$AD$10:$AD$72)</f>
        <v>1023570</v>
      </c>
      <c r="AI125" s="59">
        <v>3</v>
      </c>
      <c r="AJ125" s="59" t="s">
        <v>905</v>
      </c>
    </row>
    <row r="126" spans="5:36">
      <c r="E126" s="61"/>
      <c r="P126" s="59"/>
      <c r="Q126" s="59"/>
      <c r="R126" s="59"/>
      <c r="T126" s="59"/>
      <c r="U126" s="59"/>
      <c r="V126" s="59"/>
      <c r="AE126" s="534">
        <f>SUMIF($C$10:$C$72,$AI126,$Q$10:$Q$72)</f>
        <v>0</v>
      </c>
      <c r="AF126" s="534">
        <f>SUMIF($C$10:$C$72,$AI126,$V$10:$V$72)</f>
        <v>0</v>
      </c>
      <c r="AG126" s="534">
        <f>SUMIF($C$10:$C$72,$AI126,$Z$10:$Z$72)</f>
        <v>0</v>
      </c>
      <c r="AH126" s="534">
        <f>SUMIF($C$10:$C$72,$AI126,$AD$10:$AD$72)</f>
        <v>0</v>
      </c>
      <c r="AI126" s="59">
        <v>4</v>
      </c>
      <c r="AJ126" s="59" t="s">
        <v>840</v>
      </c>
    </row>
    <row r="127" spans="5:36">
      <c r="E127" s="61"/>
      <c r="P127" s="59"/>
      <c r="Q127" s="59"/>
      <c r="R127" s="59"/>
      <c r="T127" s="59"/>
      <c r="U127" s="59"/>
      <c r="V127" s="59"/>
      <c r="AE127" s="549">
        <f>SUM(AE123:AE126)</f>
        <v>344960</v>
      </c>
      <c r="AF127" s="549">
        <f>SUM(AF123:AF126)</f>
        <v>1195569</v>
      </c>
      <c r="AG127" s="549">
        <f>SUM(AG123:AG126)</f>
        <v>1046544</v>
      </c>
      <c r="AH127" s="549">
        <f>SUM(AH123:AH126)</f>
        <v>1455821.08125</v>
      </c>
      <c r="AI127" s="167"/>
      <c r="AJ127" s="167" t="s">
        <v>4</v>
      </c>
    </row>
    <row r="128" spans="5:36">
      <c r="E128" s="61"/>
      <c r="P128" s="59"/>
      <c r="Q128" s="59"/>
      <c r="R128" s="59"/>
      <c r="T128" s="59"/>
      <c r="U128" s="59"/>
      <c r="V128" s="59"/>
    </row>
    <row r="129" spans="4:36">
      <c r="E129" s="61"/>
      <c r="P129" s="59"/>
      <c r="Q129" s="59"/>
      <c r="R129" s="59"/>
      <c r="T129" s="59"/>
      <c r="U129" s="59"/>
      <c r="V129" s="59"/>
      <c r="AF129" s="719" t="s">
        <v>902</v>
      </c>
      <c r="AG129" s="547">
        <f>AH72-AH129</f>
        <v>0</v>
      </c>
      <c r="AH129" s="539">
        <f>SUM(AE127:AH127)</f>
        <v>4042894.0812499998</v>
      </c>
    </row>
    <row r="130" spans="4:36">
      <c r="E130" s="61"/>
      <c r="P130" s="59"/>
      <c r="Q130" s="59"/>
      <c r="R130" s="59"/>
      <c r="T130" s="59"/>
      <c r="U130" s="59"/>
      <c r="V130" s="59"/>
    </row>
    <row r="131" spans="4:36">
      <c r="D131" s="543"/>
      <c r="E131" s="61"/>
      <c r="P131" s="59"/>
      <c r="Q131" s="59"/>
      <c r="R131" s="59"/>
      <c r="T131" s="59"/>
      <c r="U131" s="59"/>
      <c r="V131" s="59"/>
      <c r="AE131" s="167" t="s">
        <v>940</v>
      </c>
    </row>
    <row r="132" spans="4:36">
      <c r="D132" s="560"/>
      <c r="E132" s="61"/>
      <c r="P132" s="59"/>
      <c r="Q132" s="59"/>
      <c r="R132" s="59"/>
      <c r="T132" s="59"/>
      <c r="U132" s="59"/>
      <c r="V132" s="59"/>
      <c r="AA132" s="490">
        <f>AE132</f>
        <v>2019</v>
      </c>
      <c r="AB132" s="490">
        <f>AF132</f>
        <v>2020</v>
      </c>
      <c r="AC132" s="490">
        <f>AG132</f>
        <v>2021</v>
      </c>
      <c r="AD132" s="490">
        <f>AH132</f>
        <v>2022</v>
      </c>
      <c r="AE132" s="167">
        <v>2019</v>
      </c>
      <c r="AF132" s="167">
        <v>2020</v>
      </c>
      <c r="AG132" s="167">
        <v>2021</v>
      </c>
      <c r="AH132" s="167">
        <v>2022</v>
      </c>
    </row>
    <row r="133" spans="4:36">
      <c r="D133" s="560"/>
      <c r="E133" s="61"/>
      <c r="P133" s="59"/>
      <c r="Q133" s="59"/>
      <c r="R133" s="59"/>
      <c r="T133" s="59"/>
      <c r="U133" s="59"/>
      <c r="V133" s="59"/>
      <c r="AA133" s="534">
        <f t="shared" ref="AA133:AD136" si="43">(AE133)/2.5</f>
        <v>8190959.0164971706</v>
      </c>
      <c r="AB133" s="534">
        <f t="shared" si="43"/>
        <v>8888603.26455657</v>
      </c>
      <c r="AC133" s="534">
        <f t="shared" si="43"/>
        <v>9264495.3678124584</v>
      </c>
      <c r="AD133" s="534">
        <f t="shared" si="43"/>
        <v>9578687.6663633399</v>
      </c>
      <c r="AE133" s="534">
        <f>AE123+AE100+AE89</f>
        <v>20477397.541242927</v>
      </c>
      <c r="AF133" s="534">
        <f>AF123+AF100+AF89</f>
        <v>22221508.161391426</v>
      </c>
      <c r="AG133" s="534">
        <f>AG123+AG100+AG89</f>
        <v>23161238.419531144</v>
      </c>
      <c r="AH133" s="534">
        <f>AH123+AH100+AH89</f>
        <v>23946719.165908348</v>
      </c>
      <c r="AI133" s="59">
        <v>1</v>
      </c>
      <c r="AJ133" s="59" t="s">
        <v>853</v>
      </c>
    </row>
    <row r="134" spans="4:36">
      <c r="D134" s="543"/>
      <c r="E134" s="61"/>
      <c r="P134" s="59"/>
      <c r="Q134" s="59"/>
      <c r="R134" s="59"/>
      <c r="T134" s="59"/>
      <c r="U134" s="59"/>
      <c r="V134" s="59"/>
      <c r="AA134" s="534">
        <f t="shared" si="43"/>
        <v>5497923.75</v>
      </c>
      <c r="AB134" s="534">
        <f t="shared" si="43"/>
        <v>7895489.3699999992</v>
      </c>
      <c r="AC134" s="534">
        <f t="shared" si="43"/>
        <v>8978894.0599999987</v>
      </c>
      <c r="AD134" s="534">
        <f t="shared" si="43"/>
        <v>9154085.8000000007</v>
      </c>
      <c r="AE134" s="534">
        <f t="shared" ref="AE134:AH136" si="44">AE124+AE101+AE90</f>
        <v>13744809.375</v>
      </c>
      <c r="AF134" s="534">
        <f t="shared" si="44"/>
        <v>19738723.424999997</v>
      </c>
      <c r="AG134" s="534">
        <f t="shared" si="44"/>
        <v>22447235.149999999</v>
      </c>
      <c r="AH134" s="534">
        <f t="shared" si="44"/>
        <v>22885214.5</v>
      </c>
      <c r="AI134" s="59">
        <v>2</v>
      </c>
      <c r="AJ134" s="59" t="s">
        <v>854</v>
      </c>
    </row>
    <row r="135" spans="4:36">
      <c r="D135" s="543"/>
      <c r="E135" s="61"/>
      <c r="P135" s="59"/>
      <c r="Q135" s="59"/>
      <c r="R135" s="59"/>
      <c r="T135" s="59"/>
      <c r="U135" s="59"/>
      <c r="V135" s="59"/>
      <c r="AA135" s="534">
        <f t="shared" si="43"/>
        <v>437833</v>
      </c>
      <c r="AB135" s="534">
        <f t="shared" si="43"/>
        <v>453638</v>
      </c>
      <c r="AC135" s="534">
        <f t="shared" si="43"/>
        <v>371628</v>
      </c>
      <c r="AD135" s="534">
        <f t="shared" si="43"/>
        <v>409428</v>
      </c>
      <c r="AE135" s="534">
        <f t="shared" si="44"/>
        <v>1094582.5</v>
      </c>
      <c r="AF135" s="534">
        <f t="shared" si="44"/>
        <v>1134095</v>
      </c>
      <c r="AG135" s="534">
        <f t="shared" si="44"/>
        <v>929070</v>
      </c>
      <c r="AH135" s="534">
        <f t="shared" si="44"/>
        <v>1023570</v>
      </c>
      <c r="AI135" s="59">
        <v>3</v>
      </c>
      <c r="AJ135" s="59" t="s">
        <v>905</v>
      </c>
    </row>
    <row r="136" spans="4:36">
      <c r="D136" s="543"/>
      <c r="E136" s="61"/>
      <c r="P136" s="59"/>
      <c r="Q136" s="59"/>
      <c r="R136" s="59"/>
      <c r="T136" s="59"/>
      <c r="U136" s="59"/>
      <c r="V136" s="59"/>
      <c r="AA136" s="534">
        <f t="shared" si="43"/>
        <v>320000</v>
      </c>
      <c r="AB136" s="534">
        <f t="shared" si="43"/>
        <v>320000</v>
      </c>
      <c r="AC136" s="534">
        <f t="shared" si="43"/>
        <v>320000</v>
      </c>
      <c r="AD136" s="534">
        <f t="shared" si="43"/>
        <v>160000</v>
      </c>
      <c r="AE136" s="534">
        <f t="shared" si="44"/>
        <v>800000</v>
      </c>
      <c r="AF136" s="534">
        <f t="shared" si="44"/>
        <v>800000</v>
      </c>
      <c r="AG136" s="534">
        <f t="shared" si="44"/>
        <v>800000</v>
      </c>
      <c r="AH136" s="534">
        <f t="shared" si="44"/>
        <v>400000</v>
      </c>
      <c r="AI136" s="59">
        <v>4</v>
      </c>
      <c r="AJ136" s="59" t="s">
        <v>840</v>
      </c>
    </row>
    <row r="137" spans="4:36">
      <c r="E137" s="61"/>
      <c r="P137" s="59"/>
      <c r="Q137" s="59"/>
      <c r="R137" s="59"/>
      <c r="T137" s="59"/>
      <c r="U137" s="59"/>
      <c r="V137" s="59"/>
      <c r="AA137" s="534">
        <f t="shared" ref="AA137:AH137" si="45">SUM(AA133:AA136)</f>
        <v>14446715.766497171</v>
      </c>
      <c r="AB137" s="534">
        <f t="shared" si="45"/>
        <v>17557730.634556569</v>
      </c>
      <c r="AC137" s="534">
        <f t="shared" si="45"/>
        <v>18935017.427812457</v>
      </c>
      <c r="AD137" s="534">
        <f t="shared" si="45"/>
        <v>19302201.466363341</v>
      </c>
      <c r="AE137" s="549">
        <f t="shared" si="45"/>
        <v>36116789.416242927</v>
      </c>
      <c r="AF137" s="549">
        <f t="shared" si="45"/>
        <v>43894326.586391419</v>
      </c>
      <c r="AG137" s="549">
        <f t="shared" si="45"/>
        <v>47337543.569531143</v>
      </c>
      <c r="AH137" s="549">
        <f t="shared" si="45"/>
        <v>48255503.665908352</v>
      </c>
      <c r="AI137" s="167"/>
      <c r="AJ137" s="167" t="s">
        <v>4</v>
      </c>
    </row>
    <row r="138" spans="4:36">
      <c r="E138" s="61"/>
      <c r="P138" s="59"/>
      <c r="Q138" s="59"/>
      <c r="R138" s="59"/>
      <c r="T138" s="59"/>
      <c r="U138" s="59"/>
      <c r="V138" s="59"/>
    </row>
    <row r="139" spans="4:36">
      <c r="E139" s="61"/>
      <c r="P139" s="59"/>
      <c r="Q139" s="59"/>
      <c r="R139" s="59"/>
      <c r="T139" s="59"/>
      <c r="U139" s="59"/>
      <c r="V139" s="59"/>
      <c r="AE139" s="167" t="s">
        <v>914</v>
      </c>
    </row>
    <row r="140" spans="4:36">
      <c r="E140" s="61"/>
      <c r="P140" s="59"/>
      <c r="Q140" s="59"/>
      <c r="R140" s="59"/>
      <c r="T140" s="59"/>
      <c r="U140" s="59"/>
      <c r="V140" s="59"/>
    </row>
    <row r="141" spans="4:36">
      <c r="E141" s="61"/>
      <c r="P141" s="59"/>
      <c r="Q141" s="59"/>
      <c r="R141" s="59"/>
      <c r="T141" s="59"/>
      <c r="U141" s="59"/>
      <c r="V141" s="59"/>
      <c r="AE141" s="167" t="s">
        <v>915</v>
      </c>
    </row>
    <row r="142" spans="4:36">
      <c r="E142" s="61"/>
      <c r="P142" s="59"/>
      <c r="Q142" s="59"/>
      <c r="R142" s="59"/>
      <c r="T142" s="59"/>
      <c r="U142" s="59"/>
      <c r="V142" s="59"/>
      <c r="AA142" s="565" t="s">
        <v>936</v>
      </c>
    </row>
    <row r="143" spans="4:36">
      <c r="E143" s="61"/>
      <c r="P143" s="59"/>
      <c r="Q143" s="59"/>
      <c r="R143" s="59"/>
      <c r="T143" s="59"/>
      <c r="U143" s="59"/>
      <c r="V143" s="59"/>
      <c r="AA143" s="562">
        <v>2019</v>
      </c>
      <c r="AB143" s="562">
        <v>2020</v>
      </c>
      <c r="AC143" s="562">
        <v>2021</v>
      </c>
      <c r="AD143" s="562">
        <v>2022</v>
      </c>
      <c r="AE143" s="167">
        <v>2019</v>
      </c>
      <c r="AF143" s="167">
        <v>2020</v>
      </c>
      <c r="AG143" s="167">
        <v>2021</v>
      </c>
      <c r="AH143" s="167">
        <v>2022</v>
      </c>
    </row>
    <row r="144" spans="4:36">
      <c r="E144" s="61"/>
      <c r="P144" s="59"/>
      <c r="Q144" s="59"/>
      <c r="R144" s="59"/>
      <c r="T144" s="59"/>
      <c r="U144" s="59"/>
      <c r="V144" s="59"/>
      <c r="AA144" s="563">
        <f>N10</f>
        <v>20207397.541242927</v>
      </c>
      <c r="AB144" s="563">
        <f>S10</f>
        <v>22221508.161391426</v>
      </c>
      <c r="AC144" s="563">
        <f>W10</f>
        <v>23161238.419531144</v>
      </c>
      <c r="AD144" s="563">
        <f>AA10</f>
        <v>23946719.165908352</v>
      </c>
      <c r="AE144" s="534">
        <f>SUMIF($A$10:$A$47,$AI144,$N$10:$N$47)</f>
        <v>22501626.916242927</v>
      </c>
      <c r="AF144" s="534">
        <f>SUMIF($A$10:$A$47,$AI144,$S$10:$S$47)</f>
        <v>29722151.586391427</v>
      </c>
      <c r="AG144" s="534">
        <f>SUMIF($A$10:$A$47,$AI144,$W$10:$W$47)</f>
        <v>32547893.569531143</v>
      </c>
      <c r="AH144" s="534">
        <f>SUMIF($A$10:$A$47,$AI144,$AA$10:$AA$47)</f>
        <v>33060053.665908352</v>
      </c>
      <c r="AI144" s="59">
        <v>1</v>
      </c>
      <c r="AJ144" s="59" t="s">
        <v>934</v>
      </c>
    </row>
    <row r="145" spans="5:36">
      <c r="E145" s="61"/>
      <c r="P145" s="59"/>
      <c r="Q145" s="59"/>
      <c r="R145" s="59"/>
      <c r="T145" s="59"/>
      <c r="U145" s="59"/>
      <c r="V145" s="59"/>
      <c r="AA145" s="563">
        <f>N30</f>
        <v>13744809.375</v>
      </c>
      <c r="AB145" s="563">
        <f>S30</f>
        <v>19738723.425000001</v>
      </c>
      <c r="AC145" s="563">
        <f>W30</f>
        <v>22447235.149999999</v>
      </c>
      <c r="AD145" s="563">
        <f>AA30</f>
        <v>22885214.5</v>
      </c>
      <c r="AE145" s="534">
        <f>SUMIF($A$10:$A$47,$AI145,$N$10:$N$47)</f>
        <v>11450580</v>
      </c>
      <c r="AF145" s="534">
        <f>SUMIF($A$10:$A$47,$AI145,$S$10:$S$47)</f>
        <v>12238080</v>
      </c>
      <c r="AG145" s="534">
        <f>SUMIF($A$10:$A$47,$AI145,$W$10:$W$47)</f>
        <v>13060580</v>
      </c>
      <c r="AH145" s="534">
        <f>SUMIF($A$10:$A$47,$AI145,$AA$10:$AA$47)</f>
        <v>13771880</v>
      </c>
      <c r="AI145" s="59">
        <v>2</v>
      </c>
      <c r="AJ145" s="59" t="s">
        <v>935</v>
      </c>
    </row>
    <row r="146" spans="5:36">
      <c r="E146" s="61"/>
      <c r="P146" s="59"/>
      <c r="Q146" s="59"/>
      <c r="R146" s="59"/>
      <c r="T146" s="59"/>
      <c r="U146" s="59"/>
      <c r="V146" s="59"/>
      <c r="AA146" s="564">
        <f t="shared" ref="AA146:AH146" si="46">SUM(AA144:AA145)</f>
        <v>33952206.916242927</v>
      </c>
      <c r="AB146" s="564">
        <f t="shared" si="46"/>
        <v>41960231.586391427</v>
      </c>
      <c r="AC146" s="564">
        <f t="shared" si="46"/>
        <v>45608473.569531143</v>
      </c>
      <c r="AD146" s="564">
        <f t="shared" si="46"/>
        <v>46831933.665908352</v>
      </c>
      <c r="AE146" s="549">
        <f t="shared" si="46"/>
        <v>33952206.916242927</v>
      </c>
      <c r="AF146" s="549">
        <f t="shared" si="46"/>
        <v>41960231.586391427</v>
      </c>
      <c r="AG146" s="549">
        <f t="shared" si="46"/>
        <v>45608473.569531143</v>
      </c>
      <c r="AH146" s="549">
        <f t="shared" si="46"/>
        <v>46831933.665908352</v>
      </c>
      <c r="AI146" s="167"/>
      <c r="AJ146" s="167" t="s">
        <v>4</v>
      </c>
    </row>
    <row r="147" spans="5:36">
      <c r="E147" s="61"/>
      <c r="P147" s="59"/>
      <c r="Q147" s="59"/>
      <c r="R147" s="59"/>
      <c r="T147" s="59"/>
      <c r="U147" s="59"/>
      <c r="V147" s="59"/>
    </row>
    <row r="148" spans="5:36">
      <c r="E148" s="61"/>
      <c r="P148" s="59"/>
      <c r="Q148" s="59"/>
      <c r="R148" s="59"/>
      <c r="T148" s="59"/>
      <c r="U148" s="59"/>
      <c r="V148" s="59"/>
      <c r="AF148" s="719" t="s">
        <v>902</v>
      </c>
      <c r="AG148" s="547">
        <f>AH148-AE79-AE80</f>
        <v>0</v>
      </c>
      <c r="AH148" s="539">
        <f>SUM(AE146:AH146)</f>
        <v>168352845.73807383</v>
      </c>
    </row>
    <row r="149" spans="5:36">
      <c r="E149" s="61"/>
      <c r="P149" s="59"/>
      <c r="Q149" s="59"/>
      <c r="R149" s="59"/>
      <c r="T149" s="59"/>
      <c r="U149" s="59"/>
      <c r="V149" s="59"/>
      <c r="AF149" s="719" t="s">
        <v>902</v>
      </c>
      <c r="AG149" s="547">
        <f>AH148-AH149</f>
        <v>-270000.0000000298</v>
      </c>
      <c r="AH149" s="539">
        <f>AH157+AH165+AH174</f>
        <v>168622845.73807386</v>
      </c>
    </row>
    <row r="150" spans="5:36">
      <c r="E150" s="61"/>
      <c r="P150" s="59"/>
      <c r="Q150" s="59"/>
      <c r="R150" s="59"/>
      <c r="T150" s="59"/>
      <c r="U150" s="59"/>
      <c r="V150" s="59"/>
    </row>
    <row r="151" spans="5:36">
      <c r="E151" s="61"/>
      <c r="P151" s="59"/>
      <c r="Q151" s="59"/>
      <c r="R151" s="59"/>
      <c r="T151" s="59"/>
      <c r="U151" s="59"/>
      <c r="V151" s="59"/>
      <c r="AE151" s="167" t="s">
        <v>937</v>
      </c>
    </row>
    <row r="152" spans="5:36">
      <c r="E152" s="61"/>
      <c r="P152" s="59"/>
      <c r="Q152" s="59"/>
      <c r="R152" s="59"/>
      <c r="T152" s="59"/>
      <c r="U152" s="59"/>
      <c r="V152" s="59"/>
      <c r="AE152" s="167">
        <v>2019</v>
      </c>
      <c r="AF152" s="167">
        <v>2020</v>
      </c>
      <c r="AG152" s="167">
        <v>2021</v>
      </c>
      <c r="AH152" s="167">
        <v>2022</v>
      </c>
    </row>
    <row r="153" spans="5:36">
      <c r="E153" s="61"/>
      <c r="P153" s="59"/>
      <c r="Q153" s="59"/>
      <c r="R153" s="59"/>
      <c r="T153" s="59"/>
      <c r="U153" s="59"/>
      <c r="V153" s="59"/>
      <c r="AE153" s="534">
        <f>SUMIF($A$10:$A$47,$AI154,$O$10:$O$47)</f>
        <v>12635553.293749999</v>
      </c>
      <c r="AF153" s="534">
        <f>SUMIF($A$10:$A$47,$AI154,$T$10:$T$47)</f>
        <v>22142338.829764951</v>
      </c>
      <c r="AG153" s="534">
        <f>SUMIF($A$10:$A$47,$AI154,$X$10:$X$47)</f>
        <v>27113465.617442235</v>
      </c>
      <c r="AH153" s="534">
        <f>SUMIF($A$10:$A$47,$AI154,$AB$10:$AB$47)</f>
        <v>30752803.418753766</v>
      </c>
    </row>
    <row r="154" spans="5:36">
      <c r="E154" s="61"/>
      <c r="P154" s="59"/>
      <c r="Q154" s="59"/>
      <c r="R154" s="59"/>
      <c r="T154" s="59"/>
      <c r="U154" s="59"/>
      <c r="V154" s="59"/>
      <c r="AE154" s="534">
        <f>SUMIF($A$10:$A$47,$AI155,$O$10:$O$47)</f>
        <v>11333290</v>
      </c>
      <c r="AF154" s="534">
        <f>SUMIF($A$10:$A$47,$AI155,$T$10:$T$47)</f>
        <v>12193080</v>
      </c>
      <c r="AG154" s="534">
        <f>SUMIF($A$10:$A$47,$AI155,$X$10:$X$47)</f>
        <v>13015580</v>
      </c>
      <c r="AH154" s="534">
        <f>SUMIF($A$10:$A$47,$AI155,$AB$10:$AB$47)</f>
        <v>13726880</v>
      </c>
      <c r="AI154" s="59">
        <v>1</v>
      </c>
      <c r="AJ154" s="59" t="s">
        <v>934</v>
      </c>
    </row>
    <row r="155" spans="5:36">
      <c r="E155" s="61"/>
      <c r="P155" s="59"/>
      <c r="Q155" s="59"/>
      <c r="R155" s="59"/>
      <c r="T155" s="59"/>
      <c r="U155" s="59"/>
      <c r="V155" s="59"/>
      <c r="AE155" s="549">
        <f>SUM(AE153:AE154)</f>
        <v>23968843.293749999</v>
      </c>
      <c r="AF155" s="549">
        <f>SUM(AF153:AF154)</f>
        <v>34335418.829764947</v>
      </c>
      <c r="AG155" s="549">
        <f>SUM(AG153:AG154)</f>
        <v>40129045.617442235</v>
      </c>
      <c r="AH155" s="549">
        <f>SUM(AH153:AH154)</f>
        <v>44479683.418753766</v>
      </c>
      <c r="AI155" s="59">
        <v>2</v>
      </c>
      <c r="AJ155" s="59" t="s">
        <v>935</v>
      </c>
    </row>
    <row r="156" spans="5:36">
      <c r="E156" s="61"/>
      <c r="P156" s="59"/>
      <c r="Q156" s="59"/>
      <c r="R156" s="59"/>
      <c r="T156" s="59"/>
      <c r="U156" s="59"/>
      <c r="V156" s="59"/>
      <c r="AI156" s="167"/>
      <c r="AJ156" s="167" t="s">
        <v>4</v>
      </c>
    </row>
    <row r="157" spans="5:36">
      <c r="E157" s="61"/>
      <c r="P157" s="59"/>
      <c r="Q157" s="59"/>
      <c r="R157" s="59"/>
      <c r="T157" s="59"/>
      <c r="U157" s="59"/>
      <c r="V157" s="59"/>
      <c r="AF157"/>
      <c r="AG157"/>
      <c r="AH157" s="539">
        <f>SUM(AE155:AH155)</f>
        <v>142912991.15971094</v>
      </c>
    </row>
    <row r="158" spans="5:36">
      <c r="E158" s="61"/>
      <c r="P158" s="59"/>
      <c r="Q158" s="59"/>
      <c r="R158" s="59"/>
      <c r="T158" s="59"/>
      <c r="U158" s="59"/>
      <c r="V158" s="59"/>
    </row>
    <row r="159" spans="5:36">
      <c r="E159" s="61"/>
      <c r="P159" s="59"/>
      <c r="Q159" s="59"/>
      <c r="R159" s="59"/>
      <c r="T159" s="59"/>
      <c r="U159" s="59"/>
      <c r="V159" s="59"/>
      <c r="AE159" s="167" t="s">
        <v>522</v>
      </c>
    </row>
    <row r="160" spans="5:36">
      <c r="E160" s="61"/>
      <c r="P160" s="59"/>
      <c r="Q160" s="59"/>
      <c r="R160" s="59"/>
      <c r="T160" s="59"/>
      <c r="U160" s="59"/>
      <c r="V160" s="59"/>
      <c r="AE160" s="167">
        <v>2019</v>
      </c>
      <c r="AF160" s="167">
        <v>2020</v>
      </c>
      <c r="AG160" s="167">
        <v>2021</v>
      </c>
      <c r="AH160" s="167">
        <v>2022</v>
      </c>
    </row>
    <row r="161" spans="5:36">
      <c r="E161" s="61"/>
      <c r="P161" s="59"/>
      <c r="Q161" s="59"/>
      <c r="R161" s="59"/>
      <c r="T161" s="59"/>
      <c r="U161" s="59"/>
      <c r="V161" s="59"/>
      <c r="AE161" s="534">
        <f>SUMIF($A$10:$A$47,$AI162,$P$10:$P$47)</f>
        <v>10106073.622492926</v>
      </c>
      <c r="AF161" s="534">
        <f>SUMIF($A$10:$A$47,$AI162,$U$10:$U$47)</f>
        <v>7462088.7566264747</v>
      </c>
      <c r="AG161" s="534">
        <f>SUMIF($A$10:$A$47,$AI162,$Y$10:$Y$47)</f>
        <v>5316703.9520889036</v>
      </c>
      <c r="AH161" s="534">
        <f>SUMIF($A$10:$A$47,$AI162,$AC$10:$AC$47)</f>
        <v>1919999.1659045857</v>
      </c>
    </row>
    <row r="162" spans="5:36">
      <c r="E162" s="61"/>
      <c r="P162" s="59"/>
      <c r="Q162" s="59"/>
      <c r="R162" s="59"/>
      <c r="T162" s="59"/>
      <c r="U162" s="59"/>
      <c r="V162" s="59"/>
      <c r="AE162" s="534">
        <f>SUMIF($A$10:$A$47,$AI163,$P$10:$P$47)</f>
        <v>72290</v>
      </c>
      <c r="AF162" s="534">
        <f>SUMIF($A$10:$A$47,$AI163,$U$10:$U$47)</f>
        <v>0</v>
      </c>
      <c r="AG162" s="534">
        <f>SUMIF($A$10:$A$47,$AI163,$Y$10:$Y$47)</f>
        <v>0</v>
      </c>
      <c r="AH162" s="534">
        <f>SUMIF($A$10:$A$47,$AI163,$AC$10:$AC$47)</f>
        <v>0</v>
      </c>
      <c r="AI162" s="59">
        <v>1</v>
      </c>
      <c r="AJ162" s="59" t="s">
        <v>934</v>
      </c>
    </row>
    <row r="163" spans="5:36">
      <c r="E163" s="61"/>
      <c r="P163" s="59"/>
      <c r="Q163" s="59"/>
      <c r="R163" s="59"/>
      <c r="T163" s="59"/>
      <c r="U163" s="59"/>
      <c r="V163" s="59"/>
      <c r="AE163" s="549">
        <f>SUM(AE161:AE162)</f>
        <v>10178363.622492926</v>
      </c>
      <c r="AF163" s="549">
        <f>SUM(AF161:AF162)</f>
        <v>7462088.7566264747</v>
      </c>
      <c r="AG163" s="549">
        <f>SUM(AG161:AG162)</f>
        <v>5316703.9520889036</v>
      </c>
      <c r="AH163" s="549">
        <f>SUM(AH161:AH162)</f>
        <v>1919999.1659045857</v>
      </c>
      <c r="AI163" s="59">
        <v>2</v>
      </c>
      <c r="AJ163" s="59" t="s">
        <v>935</v>
      </c>
    </row>
    <row r="164" spans="5:36">
      <c r="E164" s="61"/>
      <c r="P164" s="59"/>
      <c r="Q164" s="59"/>
      <c r="R164" s="59"/>
      <c r="T164" s="59"/>
      <c r="U164" s="59"/>
      <c r="V164" s="59"/>
      <c r="AI164" s="167"/>
      <c r="AJ164" s="167" t="s">
        <v>4</v>
      </c>
    </row>
    <row r="165" spans="5:36">
      <c r="E165" s="61"/>
      <c r="P165" s="59"/>
      <c r="Q165" s="59"/>
      <c r="R165" s="59"/>
      <c r="T165" s="59"/>
      <c r="U165" s="59"/>
      <c r="V165" s="59"/>
      <c r="AF165" s="511"/>
      <c r="AG165" s="511"/>
      <c r="AH165" s="539">
        <f>SUM(AE163:AH163)</f>
        <v>24877155.497112889</v>
      </c>
    </row>
    <row r="166" spans="5:36">
      <c r="E166" s="61"/>
      <c r="P166" s="59"/>
      <c r="Q166" s="59"/>
      <c r="R166" s="59"/>
      <c r="T166" s="59"/>
      <c r="U166" s="59"/>
      <c r="V166" s="59"/>
      <c r="AJ166" s="554" t="s">
        <v>907</v>
      </c>
    </row>
    <row r="167" spans="5:36">
      <c r="E167" s="61"/>
      <c r="P167" s="59"/>
      <c r="Q167" s="59"/>
      <c r="R167" s="59"/>
      <c r="T167" s="59"/>
      <c r="U167" s="59"/>
      <c r="V167" s="59"/>
      <c r="AJ167" s="554" t="s">
        <v>924</v>
      </c>
    </row>
    <row r="168" spans="5:36">
      <c r="E168" s="61"/>
      <c r="P168" s="59"/>
      <c r="Q168" s="59"/>
      <c r="R168" s="59"/>
      <c r="T168" s="59"/>
      <c r="U168" s="59"/>
      <c r="V168" s="59"/>
      <c r="AE168" s="167" t="s">
        <v>845</v>
      </c>
    </row>
    <row r="169" spans="5:36">
      <c r="E169" s="61"/>
      <c r="P169" s="59"/>
      <c r="Q169" s="59"/>
      <c r="R169" s="59"/>
      <c r="T169" s="59"/>
      <c r="U169" s="59"/>
      <c r="V169" s="59"/>
      <c r="AE169" s="167">
        <v>2019</v>
      </c>
      <c r="AF169" s="167">
        <v>2020</v>
      </c>
      <c r="AG169" s="167">
        <v>2021</v>
      </c>
      <c r="AH169" s="167">
        <v>2022</v>
      </c>
    </row>
    <row r="170" spans="5:36">
      <c r="E170" s="61"/>
      <c r="P170" s="59"/>
      <c r="Q170" s="59"/>
      <c r="R170" s="59"/>
      <c r="T170" s="59"/>
      <c r="U170" s="59"/>
      <c r="V170" s="59"/>
      <c r="AE170" s="534">
        <f>SUMIF($A$10:$A$47,$AI171,$Q$10:$Q$47)</f>
        <v>30000</v>
      </c>
      <c r="AF170" s="534">
        <f>SUMIF($A$10:$A$47,$AI171,$V$10:$V$47)</f>
        <v>117724</v>
      </c>
      <c r="AG170" s="534">
        <f>SUMIF($A$10:$A$47,$AI171,$Z$10:$Z$47)</f>
        <v>117724</v>
      </c>
      <c r="AH170" s="534">
        <f>SUMIF($A$10:$A$47,$AI171,$AD$10:$AD$47)</f>
        <v>387251.08124999999</v>
      </c>
    </row>
    <row r="171" spans="5:36">
      <c r="E171" s="61"/>
      <c r="P171" s="59"/>
      <c r="Q171" s="59"/>
      <c r="R171" s="59"/>
      <c r="T171" s="59"/>
      <c r="U171" s="59"/>
      <c r="V171" s="59"/>
      <c r="AE171" s="534">
        <f>SUMIF($A$10:$A$47,$AI172,$Q$10:$Q$47)</f>
        <v>45000</v>
      </c>
      <c r="AF171" s="534">
        <f>SUMIF($A$10:$A$47,$AI172,$V$10:$V$47)</f>
        <v>45000</v>
      </c>
      <c r="AG171" s="534">
        <f>SUMIF($A$10:$A$47,$AI172,$Z$10:$Z$47)</f>
        <v>45000</v>
      </c>
      <c r="AH171" s="534">
        <f>SUMIF($A$10:$A$47,$AI172,$AD$10:$AD$47)</f>
        <v>45000</v>
      </c>
      <c r="AI171" s="59">
        <v>1</v>
      </c>
      <c r="AJ171" s="59" t="s">
        <v>934</v>
      </c>
    </row>
    <row r="172" spans="5:36">
      <c r="E172" s="61"/>
      <c r="P172" s="59"/>
      <c r="Q172" s="59"/>
      <c r="R172" s="59"/>
      <c r="T172" s="59"/>
      <c r="U172" s="59"/>
      <c r="V172" s="59"/>
      <c r="AE172" s="549">
        <f>SUM(AE170:AE171)</f>
        <v>75000</v>
      </c>
      <c r="AF172" s="549">
        <f>SUM(AF170:AF171)</f>
        <v>162724</v>
      </c>
      <c r="AG172" s="549">
        <f>SUM(AG170:AG171)</f>
        <v>162724</v>
      </c>
      <c r="AH172" s="549">
        <f>SUM(AH170:AH171)</f>
        <v>432251.08124999999</v>
      </c>
      <c r="AI172" s="59">
        <v>2</v>
      </c>
      <c r="AJ172" s="59" t="s">
        <v>935</v>
      </c>
    </row>
    <row r="173" spans="5:36">
      <c r="E173" s="61"/>
      <c r="P173" s="59"/>
      <c r="Q173" s="59"/>
      <c r="R173" s="59"/>
      <c r="T173" s="59"/>
      <c r="U173" s="59"/>
      <c r="V173" s="59"/>
      <c r="AI173" s="167"/>
      <c r="AJ173" s="167" t="s">
        <v>4</v>
      </c>
    </row>
    <row r="174" spans="5:36">
      <c r="E174" s="61"/>
      <c r="P174" s="59"/>
      <c r="Q174" s="59"/>
      <c r="R174" s="59"/>
      <c r="T174" s="59"/>
      <c r="U174" s="59"/>
      <c r="V174" s="59"/>
      <c r="AF174" s="511"/>
      <c r="AG174" s="511"/>
      <c r="AH174" s="539">
        <f>SUM(AE172:AH172)</f>
        <v>832699.08125000005</v>
      </c>
    </row>
    <row r="175" spans="5:36">
      <c r="E175" s="61"/>
      <c r="P175" s="59"/>
      <c r="Q175" s="59"/>
      <c r="R175" s="59"/>
      <c r="T175" s="59"/>
      <c r="U175" s="59"/>
      <c r="V175" s="59"/>
      <c r="AJ175" s="554" t="s">
        <v>931</v>
      </c>
    </row>
    <row r="176" spans="5:36">
      <c r="E176" s="61"/>
      <c r="P176" s="59"/>
      <c r="Q176" s="59"/>
      <c r="R176" s="59"/>
      <c r="T176" s="59"/>
      <c r="U176" s="59"/>
      <c r="V176" s="59"/>
      <c r="AJ176" s="554" t="s">
        <v>932</v>
      </c>
    </row>
    <row r="177" spans="5:36">
      <c r="E177" s="61"/>
      <c r="P177" s="59"/>
      <c r="Q177" s="59"/>
      <c r="R177" s="59"/>
      <c r="T177" s="59"/>
      <c r="U177" s="59"/>
      <c r="V177" s="59"/>
      <c r="AJ177" s="554" t="s">
        <v>933</v>
      </c>
    </row>
    <row r="178" spans="5:36">
      <c r="E178" s="61"/>
      <c r="P178" s="59"/>
      <c r="Q178" s="59"/>
      <c r="R178" s="59"/>
      <c r="T178" s="59"/>
      <c r="U178" s="59"/>
      <c r="V178" s="59"/>
    </row>
    <row r="179" spans="5:36">
      <c r="E179" s="61"/>
      <c r="P179" s="59"/>
      <c r="Q179" s="59"/>
      <c r="R179" s="59"/>
      <c r="T179" s="59"/>
      <c r="U179" s="59"/>
      <c r="V179" s="59"/>
    </row>
    <row r="180" spans="5:36">
      <c r="E180" s="61"/>
      <c r="P180" s="59"/>
      <c r="Q180" s="59"/>
      <c r="R180" s="59"/>
      <c r="T180" s="59"/>
      <c r="U180" s="59"/>
      <c r="V180" s="59"/>
    </row>
    <row r="181" spans="5:36">
      <c r="E181" s="61"/>
      <c r="P181" s="59"/>
      <c r="Q181" s="59"/>
      <c r="R181" s="59"/>
      <c r="T181" s="59"/>
      <c r="U181" s="59"/>
      <c r="V181" s="59"/>
    </row>
    <row r="182" spans="5:36">
      <c r="E182" s="61"/>
      <c r="P182" s="59"/>
      <c r="Q182" s="59"/>
      <c r="R182" s="59"/>
      <c r="T182" s="59"/>
      <c r="U182" s="59"/>
      <c r="V182" s="59"/>
    </row>
    <row r="183" spans="5:36">
      <c r="E183" s="61"/>
      <c r="P183" s="59"/>
      <c r="Q183" s="59"/>
      <c r="R183" s="59"/>
      <c r="T183" s="59"/>
      <c r="U183" s="59"/>
      <c r="V183" s="59"/>
    </row>
    <row r="184" spans="5:36">
      <c r="E184" s="61"/>
      <c r="P184" s="59"/>
      <c r="Q184" s="59"/>
      <c r="R184" s="59"/>
      <c r="T184" s="59"/>
      <c r="U184" s="59"/>
      <c r="V184" s="59"/>
    </row>
    <row r="185" spans="5:36">
      <c r="E185" s="61"/>
      <c r="P185" s="59"/>
      <c r="Q185" s="59"/>
      <c r="R185" s="59"/>
      <c r="T185" s="59"/>
      <c r="U185" s="59"/>
      <c r="V185" s="59"/>
    </row>
    <row r="186" spans="5:36">
      <c r="E186" s="61"/>
      <c r="P186" s="59"/>
      <c r="Q186" s="59"/>
      <c r="R186" s="59"/>
      <c r="T186" s="59"/>
      <c r="U186" s="59"/>
      <c r="V186" s="59"/>
    </row>
    <row r="187" spans="5:36">
      <c r="E187" s="61"/>
      <c r="P187" s="59"/>
      <c r="Q187" s="59"/>
      <c r="R187" s="59"/>
      <c r="T187" s="59"/>
      <c r="U187" s="59"/>
      <c r="V187" s="59"/>
    </row>
    <row r="188" spans="5:36">
      <c r="E188" s="61"/>
      <c r="P188" s="59"/>
      <c r="Q188" s="59"/>
      <c r="R188" s="59"/>
      <c r="T188" s="59"/>
      <c r="U188" s="59"/>
      <c r="V188" s="59"/>
    </row>
    <row r="189" spans="5:36">
      <c r="E189" s="61"/>
      <c r="P189" s="59"/>
      <c r="Q189" s="59"/>
      <c r="R189" s="59"/>
      <c r="T189" s="59"/>
      <c r="U189" s="59"/>
      <c r="V189" s="59"/>
    </row>
    <row r="190" spans="5:36">
      <c r="E190" s="61"/>
      <c r="P190" s="59"/>
      <c r="Q190" s="59"/>
      <c r="R190" s="59"/>
      <c r="T190" s="59"/>
      <c r="U190" s="59"/>
      <c r="V190" s="59"/>
    </row>
    <row r="191" spans="5:36">
      <c r="E191" s="61"/>
      <c r="P191" s="59"/>
      <c r="Q191" s="59"/>
      <c r="R191" s="59"/>
      <c r="T191" s="59"/>
      <c r="U191" s="59"/>
      <c r="V191" s="59"/>
    </row>
    <row r="192" spans="5:36">
      <c r="E192" s="61"/>
      <c r="P192" s="59"/>
      <c r="Q192" s="59"/>
      <c r="R192" s="59"/>
      <c r="T192" s="59"/>
      <c r="U192" s="59"/>
      <c r="V192" s="59"/>
    </row>
    <row r="193" spans="5:22">
      <c r="E193" s="61"/>
      <c r="P193" s="59"/>
      <c r="Q193" s="59"/>
      <c r="R193" s="59"/>
      <c r="T193" s="59"/>
      <c r="U193" s="59"/>
      <c r="V193" s="59"/>
    </row>
    <row r="194" spans="5:22">
      <c r="E194" s="61"/>
      <c r="P194" s="59"/>
      <c r="Q194" s="59"/>
      <c r="R194" s="59"/>
      <c r="T194" s="59"/>
      <c r="U194" s="59"/>
      <c r="V194" s="59"/>
    </row>
    <row r="195" spans="5:22">
      <c r="E195" s="61"/>
      <c r="P195" s="59"/>
      <c r="Q195" s="59"/>
      <c r="R195" s="59"/>
      <c r="T195" s="59"/>
      <c r="U195" s="59"/>
      <c r="V195" s="59"/>
    </row>
    <row r="196" spans="5:22">
      <c r="E196" s="61"/>
      <c r="P196" s="59"/>
      <c r="Q196" s="59"/>
      <c r="R196" s="59"/>
      <c r="T196" s="59"/>
      <c r="U196" s="59"/>
      <c r="V196" s="59"/>
    </row>
    <row r="197" spans="5:22">
      <c r="E197" s="61"/>
      <c r="P197" s="59"/>
      <c r="Q197" s="59"/>
      <c r="R197" s="59"/>
      <c r="T197" s="59"/>
      <c r="U197" s="59"/>
      <c r="V197" s="59"/>
    </row>
    <row r="198" spans="5:22">
      <c r="E198" s="61"/>
      <c r="P198" s="59"/>
      <c r="Q198" s="59"/>
      <c r="R198" s="59"/>
      <c r="T198" s="59"/>
      <c r="U198" s="59"/>
      <c r="V198" s="59"/>
    </row>
    <row r="199" spans="5:22">
      <c r="E199" s="61"/>
      <c r="P199" s="59"/>
      <c r="Q199" s="59"/>
      <c r="R199" s="59"/>
      <c r="T199" s="59"/>
      <c r="U199" s="59"/>
      <c r="V199" s="59"/>
    </row>
    <row r="200" spans="5:22">
      <c r="E200" s="61"/>
      <c r="P200" s="59"/>
      <c r="Q200" s="59"/>
      <c r="R200" s="59"/>
      <c r="T200" s="59"/>
      <c r="U200" s="59"/>
      <c r="V200" s="59"/>
    </row>
    <row r="201" spans="5:22">
      <c r="E201" s="61"/>
      <c r="P201" s="59"/>
      <c r="Q201" s="59"/>
      <c r="R201" s="59"/>
      <c r="T201" s="59"/>
      <c r="U201" s="59"/>
      <c r="V201" s="59"/>
    </row>
    <row r="202" spans="5:22">
      <c r="E202" s="61"/>
      <c r="P202" s="59"/>
      <c r="Q202" s="59"/>
      <c r="R202" s="59"/>
      <c r="T202" s="59"/>
      <c r="U202" s="59"/>
      <c r="V202" s="59"/>
    </row>
    <row r="203" spans="5:22">
      <c r="E203" s="61"/>
      <c r="P203" s="59"/>
      <c r="Q203" s="59"/>
      <c r="R203" s="59"/>
      <c r="T203" s="59"/>
      <c r="U203" s="59"/>
      <c r="V203" s="59"/>
    </row>
    <row r="204" spans="5:22">
      <c r="E204" s="61"/>
      <c r="P204" s="59"/>
      <c r="Q204" s="59"/>
      <c r="R204" s="59"/>
      <c r="T204" s="59"/>
      <c r="U204" s="59"/>
      <c r="V204" s="59"/>
    </row>
    <row r="205" spans="5:22">
      <c r="E205" s="61"/>
      <c r="P205" s="59"/>
      <c r="Q205" s="59"/>
      <c r="R205" s="59"/>
      <c r="T205" s="59"/>
      <c r="U205" s="59"/>
      <c r="V205" s="59"/>
    </row>
    <row r="206" spans="5:22">
      <c r="E206" s="61"/>
      <c r="P206" s="59"/>
      <c r="Q206" s="59"/>
      <c r="R206" s="59"/>
      <c r="T206" s="59"/>
      <c r="U206" s="59"/>
      <c r="V206" s="59"/>
    </row>
    <row r="207" spans="5:22">
      <c r="E207" s="61"/>
      <c r="P207" s="59"/>
      <c r="Q207" s="59"/>
      <c r="R207" s="59"/>
      <c r="T207" s="59"/>
      <c r="U207" s="59"/>
      <c r="V207" s="59"/>
    </row>
    <row r="208" spans="5:22">
      <c r="E208" s="61"/>
      <c r="P208" s="59"/>
      <c r="Q208" s="59"/>
      <c r="R208" s="59"/>
      <c r="T208" s="59"/>
      <c r="U208" s="59"/>
      <c r="V208" s="59"/>
    </row>
    <row r="209" spans="5:22">
      <c r="E209" s="61"/>
      <c r="P209" s="59"/>
      <c r="Q209" s="59"/>
      <c r="R209" s="59"/>
      <c r="T209" s="59"/>
      <c r="U209" s="59"/>
      <c r="V209" s="59"/>
    </row>
    <row r="210" spans="5:22">
      <c r="E210" s="61"/>
      <c r="P210" s="59"/>
      <c r="Q210" s="59"/>
      <c r="R210" s="59"/>
      <c r="T210" s="59"/>
      <c r="U210" s="59"/>
      <c r="V210" s="59"/>
    </row>
    <row r="211" spans="5:22">
      <c r="E211" s="61"/>
      <c r="P211" s="59"/>
      <c r="Q211" s="59"/>
      <c r="R211" s="59"/>
      <c r="T211" s="59"/>
      <c r="U211" s="59"/>
      <c r="V211" s="59"/>
    </row>
    <row r="212" spans="5:22">
      <c r="E212" s="61"/>
      <c r="P212" s="59"/>
      <c r="Q212" s="59"/>
      <c r="R212" s="59"/>
      <c r="T212" s="59"/>
      <c r="U212" s="59"/>
      <c r="V212" s="59"/>
    </row>
    <row r="213" spans="5:22">
      <c r="E213" s="61"/>
      <c r="P213" s="59"/>
      <c r="Q213" s="59"/>
      <c r="R213" s="59"/>
      <c r="T213" s="59"/>
      <c r="U213" s="59"/>
      <c r="V213" s="59"/>
    </row>
    <row r="214" spans="5:22">
      <c r="E214" s="61"/>
      <c r="P214" s="59"/>
      <c r="Q214" s="59"/>
      <c r="R214" s="59"/>
      <c r="T214" s="59"/>
      <c r="U214" s="59"/>
      <c r="V214" s="59"/>
    </row>
    <row r="215" spans="5:22">
      <c r="E215" s="61"/>
      <c r="P215" s="59"/>
      <c r="Q215" s="59"/>
      <c r="R215" s="59"/>
      <c r="T215" s="59"/>
      <c r="U215" s="59"/>
      <c r="V215" s="59"/>
    </row>
    <row r="216" spans="5:22">
      <c r="E216" s="61"/>
      <c r="P216" s="59"/>
      <c r="Q216" s="59"/>
      <c r="R216" s="59"/>
      <c r="T216" s="59"/>
      <c r="U216" s="59"/>
      <c r="V216" s="59"/>
    </row>
    <row r="217" spans="5:22">
      <c r="E217" s="61"/>
      <c r="P217" s="59"/>
      <c r="Q217" s="59"/>
      <c r="R217" s="59"/>
      <c r="T217" s="59"/>
      <c r="U217" s="59"/>
      <c r="V217" s="59"/>
    </row>
    <row r="218" spans="5:22">
      <c r="E218" s="61"/>
      <c r="P218" s="59"/>
      <c r="Q218" s="59"/>
      <c r="R218" s="59"/>
      <c r="T218" s="59"/>
      <c r="U218" s="59"/>
      <c r="V218" s="59"/>
    </row>
    <row r="219" spans="5:22">
      <c r="E219" s="61"/>
      <c r="P219" s="59"/>
      <c r="Q219" s="59"/>
      <c r="R219" s="59"/>
      <c r="T219" s="59"/>
      <c r="U219" s="59"/>
      <c r="V219" s="59"/>
    </row>
    <row r="220" spans="5:22">
      <c r="E220" s="61"/>
      <c r="P220" s="59"/>
      <c r="Q220" s="59"/>
      <c r="R220" s="59"/>
      <c r="T220" s="59"/>
      <c r="U220" s="59"/>
      <c r="V220" s="59"/>
    </row>
    <row r="221" spans="5:22">
      <c r="E221" s="61"/>
      <c r="P221" s="59"/>
      <c r="Q221" s="59"/>
      <c r="R221" s="59"/>
      <c r="T221" s="59"/>
      <c r="U221" s="59"/>
      <c r="V221" s="59"/>
    </row>
    <row r="222" spans="5:22">
      <c r="E222" s="61"/>
      <c r="P222" s="59"/>
      <c r="Q222" s="59"/>
      <c r="R222" s="59"/>
      <c r="T222" s="59"/>
      <c r="U222" s="59"/>
      <c r="V222" s="59"/>
    </row>
    <row r="223" spans="5:22">
      <c r="E223" s="61"/>
      <c r="P223" s="59"/>
      <c r="Q223" s="59"/>
      <c r="R223" s="59"/>
      <c r="T223" s="59"/>
      <c r="U223" s="59"/>
      <c r="V223" s="59"/>
    </row>
    <row r="224" spans="5:22">
      <c r="E224" s="61"/>
      <c r="P224" s="59"/>
      <c r="Q224" s="59"/>
      <c r="R224" s="59"/>
      <c r="T224" s="59"/>
      <c r="U224" s="59"/>
      <c r="V224" s="59"/>
    </row>
    <row r="225" spans="5:22">
      <c r="E225" s="61"/>
      <c r="P225" s="59"/>
      <c r="Q225" s="59"/>
      <c r="R225" s="59"/>
      <c r="T225" s="59"/>
      <c r="U225" s="59"/>
      <c r="V225" s="59"/>
    </row>
    <row r="226" spans="5:22">
      <c r="E226" s="61"/>
      <c r="P226" s="59"/>
      <c r="Q226" s="59"/>
      <c r="R226" s="59"/>
      <c r="T226" s="59"/>
      <c r="U226" s="59"/>
      <c r="V226" s="59"/>
    </row>
    <row r="227" spans="5:22">
      <c r="E227" s="61"/>
      <c r="P227" s="59"/>
      <c r="Q227" s="59"/>
      <c r="R227" s="59"/>
      <c r="T227" s="59"/>
      <c r="U227" s="59"/>
      <c r="V227" s="59"/>
    </row>
    <row r="228" spans="5:22">
      <c r="E228" s="61"/>
      <c r="P228" s="59"/>
      <c r="Q228" s="59"/>
      <c r="R228" s="59"/>
      <c r="T228" s="59"/>
      <c r="U228" s="59"/>
      <c r="V228" s="59"/>
    </row>
    <row r="229" spans="5:22">
      <c r="E229" s="61"/>
      <c r="P229" s="59"/>
      <c r="Q229" s="59"/>
      <c r="R229" s="59"/>
      <c r="T229" s="59"/>
      <c r="U229" s="59"/>
      <c r="V229" s="59"/>
    </row>
    <row r="230" spans="5:22">
      <c r="E230" s="61"/>
      <c r="P230" s="59"/>
      <c r="Q230" s="59"/>
      <c r="R230" s="59"/>
      <c r="T230" s="59"/>
      <c r="U230" s="59"/>
      <c r="V230" s="59"/>
    </row>
    <row r="231" spans="5:22">
      <c r="E231" s="61"/>
      <c r="P231" s="59"/>
      <c r="Q231" s="59"/>
      <c r="R231" s="59"/>
      <c r="T231" s="59"/>
      <c r="U231" s="59"/>
      <c r="V231" s="59"/>
    </row>
    <row r="232" spans="5:22">
      <c r="E232" s="61"/>
      <c r="P232" s="59"/>
      <c r="Q232" s="59"/>
      <c r="R232" s="59"/>
      <c r="T232" s="59"/>
      <c r="U232" s="59"/>
      <c r="V232" s="59"/>
    </row>
    <row r="233" spans="5:22">
      <c r="E233" s="61"/>
      <c r="P233" s="59"/>
      <c r="Q233" s="59"/>
      <c r="R233" s="59"/>
      <c r="T233" s="59"/>
      <c r="U233" s="59"/>
      <c r="V233" s="59"/>
    </row>
    <row r="234" spans="5:22">
      <c r="E234" s="61"/>
      <c r="P234" s="59"/>
      <c r="Q234" s="59"/>
      <c r="R234" s="59"/>
      <c r="T234" s="59"/>
      <c r="U234" s="59"/>
      <c r="V234" s="59"/>
    </row>
    <row r="235" spans="5:22">
      <c r="E235" s="61"/>
      <c r="P235" s="59"/>
      <c r="Q235" s="59"/>
      <c r="R235" s="59"/>
      <c r="T235" s="59"/>
      <c r="U235" s="59"/>
      <c r="V235" s="59"/>
    </row>
    <row r="236" spans="5:22">
      <c r="E236" s="61"/>
      <c r="P236" s="59"/>
      <c r="Q236" s="59"/>
      <c r="R236" s="59"/>
      <c r="T236" s="59"/>
      <c r="U236" s="59"/>
      <c r="V236" s="59"/>
    </row>
    <row r="237" spans="5:22">
      <c r="E237" s="61"/>
      <c r="P237" s="59"/>
      <c r="Q237" s="59"/>
      <c r="R237" s="59"/>
      <c r="T237" s="59"/>
      <c r="U237" s="59"/>
      <c r="V237" s="59"/>
    </row>
    <row r="238" spans="5:22">
      <c r="E238" s="61"/>
      <c r="P238" s="59"/>
      <c r="Q238" s="59"/>
      <c r="R238" s="59"/>
      <c r="T238" s="59"/>
      <c r="U238" s="59"/>
      <c r="V238" s="59"/>
    </row>
    <row r="239" spans="5:22">
      <c r="E239" s="61"/>
      <c r="P239" s="59"/>
      <c r="Q239" s="59"/>
      <c r="R239" s="59"/>
      <c r="T239" s="59"/>
      <c r="U239" s="59"/>
      <c r="V239" s="59"/>
    </row>
    <row r="240" spans="5:22">
      <c r="E240" s="61"/>
      <c r="P240" s="59"/>
      <c r="Q240" s="59"/>
      <c r="R240" s="59"/>
      <c r="T240" s="59"/>
      <c r="U240" s="59"/>
      <c r="V240" s="59"/>
    </row>
    <row r="241" spans="5:22">
      <c r="E241" s="61"/>
      <c r="P241" s="59"/>
      <c r="Q241" s="59"/>
      <c r="R241" s="59"/>
      <c r="T241" s="59"/>
      <c r="U241" s="59"/>
      <c r="V241" s="59"/>
    </row>
    <row r="242" spans="5:22">
      <c r="E242" s="61"/>
      <c r="P242" s="59"/>
      <c r="Q242" s="59"/>
      <c r="R242" s="59"/>
      <c r="T242" s="59"/>
      <c r="U242" s="59"/>
      <c r="V242" s="59"/>
    </row>
    <row r="243" spans="5:22">
      <c r="E243" s="61"/>
      <c r="P243" s="59"/>
      <c r="Q243" s="59"/>
      <c r="R243" s="59"/>
      <c r="T243" s="59"/>
      <c r="U243" s="59"/>
      <c r="V243" s="59"/>
    </row>
    <row r="244" spans="5:22">
      <c r="E244" s="61"/>
      <c r="P244" s="59"/>
      <c r="Q244" s="59"/>
      <c r="R244" s="59"/>
      <c r="T244" s="59"/>
      <c r="U244" s="59"/>
      <c r="V244" s="59"/>
    </row>
    <row r="245" spans="5:22">
      <c r="E245" s="61"/>
      <c r="P245" s="59"/>
      <c r="Q245" s="59"/>
      <c r="R245" s="59"/>
      <c r="T245" s="59"/>
      <c r="U245" s="59"/>
      <c r="V245" s="59"/>
    </row>
    <row r="246" spans="5:22">
      <c r="E246" s="61"/>
      <c r="P246" s="59"/>
      <c r="Q246" s="59"/>
      <c r="R246" s="59"/>
      <c r="T246" s="59"/>
      <c r="U246" s="59"/>
      <c r="V246" s="59"/>
    </row>
    <row r="247" spans="5:22">
      <c r="E247" s="61"/>
      <c r="P247" s="59"/>
      <c r="Q247" s="59"/>
      <c r="R247" s="59"/>
      <c r="T247" s="59"/>
      <c r="U247" s="59"/>
      <c r="V247" s="59"/>
    </row>
    <row r="248" spans="5:22">
      <c r="E248" s="61"/>
      <c r="P248" s="59"/>
      <c r="Q248" s="59"/>
      <c r="R248" s="59"/>
      <c r="T248" s="59"/>
      <c r="U248" s="59"/>
      <c r="V248" s="59"/>
    </row>
    <row r="249" spans="5:22">
      <c r="E249" s="61"/>
      <c r="P249" s="59"/>
      <c r="Q249" s="59"/>
      <c r="R249" s="59"/>
      <c r="T249" s="59"/>
      <c r="U249" s="59"/>
      <c r="V249" s="59"/>
    </row>
    <row r="250" spans="5:22">
      <c r="E250" s="61"/>
      <c r="P250" s="59"/>
      <c r="Q250" s="59"/>
      <c r="R250" s="59"/>
      <c r="T250" s="59"/>
      <c r="U250" s="59"/>
      <c r="V250" s="59"/>
    </row>
    <row r="251" spans="5:22">
      <c r="E251" s="61"/>
      <c r="P251" s="59"/>
      <c r="Q251" s="59"/>
      <c r="R251" s="59"/>
      <c r="T251" s="59"/>
      <c r="U251" s="59"/>
      <c r="V251" s="59"/>
    </row>
    <row r="252" spans="5:22">
      <c r="E252" s="61"/>
      <c r="P252" s="59"/>
      <c r="Q252" s="59"/>
      <c r="R252" s="59"/>
      <c r="T252" s="59"/>
      <c r="U252" s="59"/>
      <c r="V252" s="59"/>
    </row>
    <row r="253" spans="5:22">
      <c r="E253" s="61"/>
      <c r="P253" s="59"/>
      <c r="Q253" s="59"/>
      <c r="R253" s="59"/>
      <c r="T253" s="59"/>
      <c r="U253" s="59"/>
      <c r="V253" s="59"/>
    </row>
    <row r="254" spans="5:22">
      <c r="E254" s="61"/>
      <c r="P254" s="59"/>
      <c r="Q254" s="59"/>
      <c r="R254" s="59"/>
      <c r="T254" s="59"/>
      <c r="U254" s="59"/>
      <c r="V254" s="59"/>
    </row>
    <row r="255" spans="5:22">
      <c r="E255" s="61"/>
      <c r="P255" s="59"/>
      <c r="Q255" s="59"/>
      <c r="R255" s="59"/>
      <c r="T255" s="59"/>
      <c r="U255" s="59"/>
      <c r="V255" s="59"/>
    </row>
    <row r="256" spans="5:22">
      <c r="E256" s="61"/>
      <c r="P256" s="59"/>
      <c r="Q256" s="59"/>
      <c r="R256" s="59"/>
      <c r="T256" s="59"/>
      <c r="U256" s="59"/>
      <c r="V256" s="59"/>
    </row>
    <row r="257" spans="5:22">
      <c r="E257" s="61"/>
      <c r="P257" s="59"/>
      <c r="Q257" s="59"/>
      <c r="R257" s="59"/>
      <c r="T257" s="59"/>
      <c r="U257" s="59"/>
      <c r="V257" s="59"/>
    </row>
    <row r="258" spans="5:22">
      <c r="E258" s="61"/>
      <c r="P258" s="59"/>
      <c r="Q258" s="59"/>
      <c r="R258" s="59"/>
      <c r="T258" s="59"/>
      <c r="U258" s="59"/>
      <c r="V258" s="59"/>
    </row>
    <row r="259" spans="5:22">
      <c r="E259" s="61"/>
      <c r="P259" s="59"/>
      <c r="Q259" s="59"/>
      <c r="R259" s="59"/>
      <c r="T259" s="59"/>
      <c r="U259" s="59"/>
      <c r="V259" s="59"/>
    </row>
    <row r="260" spans="5:22">
      <c r="E260" s="61"/>
      <c r="P260" s="59"/>
      <c r="Q260" s="59"/>
      <c r="R260" s="59"/>
      <c r="T260" s="59"/>
      <c r="U260" s="59"/>
      <c r="V260" s="59"/>
    </row>
    <row r="261" spans="5:22">
      <c r="E261" s="61"/>
      <c r="P261" s="59"/>
      <c r="Q261" s="59"/>
      <c r="R261" s="59"/>
      <c r="T261" s="59"/>
      <c r="U261" s="59"/>
      <c r="V261" s="59"/>
    </row>
    <row r="262" spans="5:22">
      <c r="E262" s="61"/>
      <c r="P262" s="59"/>
      <c r="Q262" s="59"/>
      <c r="R262" s="59"/>
      <c r="T262" s="59"/>
      <c r="U262" s="59"/>
      <c r="V262" s="59"/>
    </row>
    <row r="263" spans="5:22">
      <c r="E263" s="61"/>
      <c r="P263" s="59"/>
      <c r="Q263" s="59"/>
      <c r="R263" s="59"/>
      <c r="T263" s="59"/>
      <c r="U263" s="59"/>
      <c r="V263" s="59"/>
    </row>
    <row r="264" spans="5:22">
      <c r="E264" s="61"/>
      <c r="P264" s="59"/>
      <c r="Q264" s="59"/>
      <c r="R264" s="59"/>
      <c r="T264" s="59"/>
      <c r="U264" s="59"/>
      <c r="V264" s="59"/>
    </row>
    <row r="265" spans="5:22">
      <c r="E265" s="61"/>
      <c r="P265" s="59"/>
      <c r="Q265" s="59"/>
      <c r="R265" s="59"/>
      <c r="T265" s="59"/>
      <c r="U265" s="59"/>
      <c r="V265" s="59"/>
    </row>
    <row r="266" spans="5:22">
      <c r="E266" s="61"/>
      <c r="P266" s="59"/>
      <c r="Q266" s="59"/>
      <c r="R266" s="59"/>
      <c r="T266" s="59"/>
      <c r="U266" s="59"/>
      <c r="V266" s="59"/>
    </row>
    <row r="267" spans="5:22">
      <c r="E267" s="61"/>
      <c r="P267" s="59"/>
      <c r="Q267" s="59"/>
      <c r="R267" s="59"/>
      <c r="T267" s="59"/>
      <c r="U267" s="59"/>
      <c r="V267" s="59"/>
    </row>
    <row r="268" spans="5:22">
      <c r="E268" s="61"/>
      <c r="P268" s="59"/>
      <c r="Q268" s="59"/>
      <c r="R268" s="59"/>
      <c r="T268" s="59"/>
      <c r="U268" s="59"/>
      <c r="V268" s="59"/>
    </row>
    <row r="269" spans="5:22">
      <c r="E269" s="61"/>
      <c r="P269" s="59"/>
      <c r="Q269" s="59"/>
      <c r="R269" s="59"/>
      <c r="T269" s="59"/>
      <c r="U269" s="59"/>
      <c r="V269" s="59"/>
    </row>
    <row r="270" spans="5:22">
      <c r="E270" s="61"/>
      <c r="P270" s="59"/>
      <c r="Q270" s="59"/>
      <c r="R270" s="59"/>
      <c r="T270" s="59"/>
      <c r="U270" s="59"/>
      <c r="V270" s="59"/>
    </row>
    <row r="271" spans="5:22">
      <c r="E271" s="61"/>
      <c r="P271" s="59"/>
      <c r="Q271" s="59"/>
      <c r="R271" s="59"/>
      <c r="T271" s="59"/>
      <c r="U271" s="59"/>
      <c r="V271" s="59"/>
    </row>
    <row r="272" spans="5:22">
      <c r="E272" s="61"/>
      <c r="P272" s="59"/>
      <c r="Q272" s="59"/>
      <c r="R272" s="59"/>
      <c r="T272" s="59"/>
      <c r="U272" s="59"/>
      <c r="V272" s="59"/>
    </row>
    <row r="273" spans="5:22">
      <c r="E273" s="61"/>
      <c r="P273" s="59"/>
      <c r="Q273" s="59"/>
      <c r="R273" s="59"/>
      <c r="T273" s="59"/>
      <c r="U273" s="59"/>
      <c r="V273" s="59"/>
    </row>
    <row r="274" spans="5:22">
      <c r="E274" s="61"/>
      <c r="P274" s="59"/>
      <c r="Q274" s="59"/>
      <c r="R274" s="59"/>
      <c r="T274" s="59"/>
      <c r="U274" s="59"/>
      <c r="V274" s="59"/>
    </row>
    <row r="275" spans="5:22">
      <c r="E275" s="61"/>
      <c r="P275" s="59"/>
      <c r="Q275" s="59"/>
      <c r="R275" s="59"/>
      <c r="T275" s="59"/>
      <c r="U275" s="59"/>
      <c r="V275" s="59"/>
    </row>
    <row r="276" spans="5:22">
      <c r="E276" s="61"/>
      <c r="P276" s="59"/>
      <c r="Q276" s="59"/>
      <c r="R276" s="59"/>
      <c r="T276" s="59"/>
      <c r="U276" s="59"/>
      <c r="V276" s="59"/>
    </row>
    <row r="277" spans="5:22">
      <c r="E277" s="61"/>
      <c r="P277" s="59"/>
      <c r="Q277" s="59"/>
      <c r="R277" s="59"/>
      <c r="T277" s="59"/>
      <c r="U277" s="59"/>
      <c r="V277" s="59"/>
    </row>
    <row r="278" spans="5:22">
      <c r="E278" s="61"/>
      <c r="P278" s="59"/>
      <c r="Q278" s="59"/>
      <c r="R278" s="59"/>
      <c r="T278" s="59"/>
      <c r="U278" s="59"/>
      <c r="V278" s="59"/>
    </row>
    <row r="279" spans="5:22">
      <c r="E279" s="61"/>
      <c r="P279" s="59"/>
      <c r="Q279" s="59"/>
      <c r="R279" s="59"/>
      <c r="T279" s="59"/>
      <c r="U279" s="59"/>
      <c r="V279" s="59"/>
    </row>
    <row r="280" spans="5:22">
      <c r="E280" s="61"/>
      <c r="P280" s="59"/>
      <c r="Q280" s="59"/>
      <c r="R280" s="59"/>
      <c r="T280" s="59"/>
      <c r="U280" s="59"/>
      <c r="V280" s="59"/>
    </row>
    <row r="281" spans="5:22">
      <c r="E281" s="61"/>
      <c r="P281" s="59"/>
      <c r="Q281" s="59"/>
      <c r="R281" s="59"/>
      <c r="T281" s="59"/>
      <c r="U281" s="59"/>
      <c r="V281" s="59"/>
    </row>
    <row r="282" spans="5:22">
      <c r="E282" s="61"/>
      <c r="P282" s="59"/>
      <c r="Q282" s="59"/>
      <c r="R282" s="59"/>
      <c r="T282" s="59"/>
      <c r="U282" s="59"/>
      <c r="V282" s="59"/>
    </row>
    <row r="283" spans="5:22">
      <c r="E283" s="61"/>
      <c r="P283" s="59"/>
      <c r="Q283" s="59"/>
      <c r="R283" s="59"/>
      <c r="T283" s="59"/>
      <c r="U283" s="59"/>
      <c r="V283" s="59"/>
    </row>
    <row r="284" spans="5:22">
      <c r="E284" s="61"/>
      <c r="P284" s="59"/>
      <c r="Q284" s="59"/>
      <c r="R284" s="59"/>
      <c r="T284" s="59"/>
      <c r="U284" s="59"/>
      <c r="V284" s="59"/>
    </row>
    <row r="285" spans="5:22">
      <c r="E285" s="61"/>
      <c r="P285" s="59"/>
      <c r="Q285" s="59"/>
      <c r="R285" s="59"/>
      <c r="T285" s="59"/>
      <c r="U285" s="59"/>
      <c r="V285" s="59"/>
    </row>
    <row r="286" spans="5:22">
      <c r="E286" s="61"/>
      <c r="P286" s="59"/>
      <c r="Q286" s="59"/>
      <c r="R286" s="59"/>
      <c r="T286" s="59"/>
      <c r="U286" s="59"/>
      <c r="V286" s="59"/>
    </row>
    <row r="287" spans="5:22">
      <c r="E287" s="61"/>
      <c r="P287" s="59"/>
      <c r="Q287" s="59"/>
      <c r="R287" s="59"/>
      <c r="T287" s="59"/>
      <c r="U287" s="59"/>
      <c r="V287" s="59"/>
    </row>
    <row r="288" spans="5:22">
      <c r="E288" s="61"/>
      <c r="P288" s="59"/>
      <c r="Q288" s="59"/>
      <c r="R288" s="59"/>
      <c r="T288" s="59"/>
      <c r="U288" s="59"/>
      <c r="V288" s="59"/>
    </row>
    <row r="289" spans="5:22">
      <c r="E289" s="61"/>
      <c r="P289" s="59"/>
      <c r="Q289" s="59"/>
      <c r="R289" s="59"/>
      <c r="T289" s="59"/>
      <c r="U289" s="59"/>
      <c r="V289" s="59"/>
    </row>
    <row r="290" spans="5:22">
      <c r="E290" s="61"/>
      <c r="P290" s="59"/>
      <c r="Q290" s="59"/>
      <c r="R290" s="59"/>
      <c r="T290" s="59"/>
      <c r="U290" s="59"/>
      <c r="V290" s="59"/>
    </row>
    <row r="291" spans="5:22">
      <c r="E291" s="61"/>
      <c r="P291" s="59"/>
      <c r="Q291" s="59"/>
      <c r="R291" s="59"/>
      <c r="T291" s="59"/>
      <c r="U291" s="59"/>
      <c r="V291" s="59"/>
    </row>
    <row r="292" spans="5:22">
      <c r="E292" s="61"/>
      <c r="P292" s="59"/>
      <c r="Q292" s="59"/>
      <c r="R292" s="59"/>
      <c r="T292" s="59"/>
      <c r="U292" s="59"/>
      <c r="V292" s="59"/>
    </row>
    <row r="293" spans="5:22">
      <c r="E293" s="61"/>
      <c r="P293" s="59"/>
      <c r="Q293" s="59"/>
      <c r="R293" s="59"/>
      <c r="T293" s="59"/>
      <c r="U293" s="59"/>
      <c r="V293" s="59"/>
    </row>
    <row r="294" spans="5:22">
      <c r="E294" s="61"/>
      <c r="P294" s="59"/>
      <c r="Q294" s="59"/>
      <c r="R294" s="59"/>
      <c r="T294" s="59"/>
      <c r="U294" s="59"/>
      <c r="V294" s="59"/>
    </row>
    <row r="295" spans="5:22">
      <c r="E295" s="61"/>
      <c r="P295" s="59"/>
      <c r="Q295" s="59"/>
      <c r="R295" s="59"/>
      <c r="T295" s="59"/>
      <c r="U295" s="59"/>
      <c r="V295" s="59"/>
    </row>
    <row r="296" spans="5:22">
      <c r="E296" s="61"/>
      <c r="P296" s="59"/>
      <c r="Q296" s="59"/>
      <c r="R296" s="59"/>
      <c r="T296" s="59"/>
      <c r="U296" s="59"/>
      <c r="V296" s="59"/>
    </row>
    <row r="297" spans="5:22">
      <c r="E297" s="61"/>
      <c r="P297" s="59"/>
      <c r="Q297" s="59"/>
      <c r="R297" s="59"/>
      <c r="T297" s="59"/>
      <c r="U297" s="59"/>
      <c r="V297" s="59"/>
    </row>
    <row r="298" spans="5:22">
      <c r="E298" s="61"/>
      <c r="P298" s="59"/>
      <c r="Q298" s="59"/>
      <c r="R298" s="59"/>
      <c r="T298" s="59"/>
      <c r="U298" s="59"/>
      <c r="V298" s="59"/>
    </row>
    <row r="299" spans="5:22">
      <c r="E299" s="61"/>
      <c r="P299" s="59"/>
      <c r="Q299" s="59"/>
      <c r="R299" s="59"/>
      <c r="T299" s="59"/>
      <c r="U299" s="59"/>
      <c r="V299" s="59"/>
    </row>
    <row r="300" spans="5:22">
      <c r="E300" s="61"/>
      <c r="P300" s="59"/>
      <c r="Q300" s="59"/>
      <c r="R300" s="59"/>
      <c r="T300" s="59"/>
      <c r="U300" s="59"/>
      <c r="V300" s="59"/>
    </row>
    <row r="301" spans="5:22">
      <c r="E301" s="61"/>
      <c r="P301" s="59"/>
      <c r="Q301" s="59"/>
      <c r="R301" s="59"/>
      <c r="T301" s="59"/>
      <c r="U301" s="59"/>
      <c r="V301" s="59"/>
    </row>
    <row r="302" spans="5:22">
      <c r="E302" s="61"/>
      <c r="P302" s="59"/>
      <c r="Q302" s="59"/>
      <c r="R302" s="59"/>
      <c r="T302" s="59"/>
      <c r="U302" s="59"/>
      <c r="V302" s="59"/>
    </row>
    <row r="303" spans="5:22">
      <c r="E303" s="61"/>
      <c r="P303" s="59"/>
      <c r="Q303" s="59"/>
      <c r="R303" s="59"/>
      <c r="T303" s="59"/>
      <c r="U303" s="59"/>
      <c r="V303" s="59"/>
    </row>
    <row r="304" spans="5:22">
      <c r="E304" s="61"/>
      <c r="P304" s="59"/>
      <c r="Q304" s="59"/>
      <c r="R304" s="59"/>
      <c r="T304" s="59"/>
      <c r="U304" s="59"/>
      <c r="V304" s="59"/>
    </row>
    <row r="305" spans="5:22">
      <c r="E305" s="61"/>
      <c r="P305" s="59"/>
      <c r="Q305" s="59"/>
      <c r="R305" s="59"/>
      <c r="T305" s="59"/>
      <c r="U305" s="59"/>
      <c r="V305" s="59"/>
    </row>
    <row r="306" spans="5:22">
      <c r="E306" s="61"/>
      <c r="P306" s="59"/>
      <c r="Q306" s="59"/>
      <c r="R306" s="59"/>
      <c r="T306" s="59"/>
      <c r="U306" s="59"/>
      <c r="V306" s="59"/>
    </row>
    <row r="307" spans="5:22">
      <c r="E307" s="61"/>
      <c r="P307" s="59"/>
      <c r="Q307" s="59"/>
      <c r="R307" s="59"/>
      <c r="T307" s="59"/>
      <c r="U307" s="59"/>
      <c r="V307" s="59"/>
    </row>
    <row r="308" spans="5:22">
      <c r="E308" s="61"/>
      <c r="P308" s="59"/>
      <c r="Q308" s="59"/>
      <c r="R308" s="59"/>
      <c r="T308" s="59"/>
      <c r="U308" s="59"/>
      <c r="V308" s="59"/>
    </row>
    <row r="309" spans="5:22">
      <c r="E309" s="61"/>
      <c r="P309" s="59"/>
      <c r="Q309" s="59"/>
      <c r="R309" s="59"/>
      <c r="T309" s="59"/>
      <c r="U309" s="59"/>
      <c r="V309" s="59"/>
    </row>
    <row r="310" spans="5:22">
      <c r="E310" s="61"/>
      <c r="P310" s="59"/>
      <c r="Q310" s="59"/>
      <c r="R310" s="59"/>
      <c r="T310" s="59"/>
      <c r="U310" s="59"/>
      <c r="V310" s="59"/>
    </row>
    <row r="311" spans="5:22">
      <c r="E311" s="61"/>
      <c r="P311" s="59"/>
      <c r="Q311" s="59"/>
      <c r="R311" s="59"/>
      <c r="T311" s="59"/>
      <c r="U311" s="59"/>
      <c r="V311" s="59"/>
    </row>
    <row r="312" spans="5:22">
      <c r="E312" s="61"/>
      <c r="P312" s="59"/>
      <c r="Q312" s="59"/>
      <c r="R312" s="59"/>
      <c r="T312" s="59"/>
      <c r="U312" s="59"/>
      <c r="V312" s="59"/>
    </row>
    <row r="313" spans="5:22">
      <c r="E313" s="61"/>
      <c r="P313" s="59"/>
      <c r="Q313" s="59"/>
      <c r="R313" s="59"/>
      <c r="T313" s="59"/>
      <c r="U313" s="59"/>
      <c r="V313" s="59"/>
    </row>
    <row r="314" spans="5:22">
      <c r="E314" s="61"/>
      <c r="P314" s="59"/>
      <c r="Q314" s="59"/>
      <c r="R314" s="59"/>
      <c r="T314" s="59"/>
      <c r="U314" s="59"/>
      <c r="V314" s="59"/>
    </row>
    <row r="315" spans="5:22">
      <c r="E315" s="61"/>
      <c r="P315" s="59"/>
      <c r="Q315" s="59"/>
      <c r="R315" s="59"/>
      <c r="T315" s="59"/>
      <c r="U315" s="59"/>
      <c r="V315" s="59"/>
    </row>
    <row r="316" spans="5:22">
      <c r="E316" s="61"/>
      <c r="P316" s="59"/>
      <c r="Q316" s="59"/>
      <c r="R316" s="59"/>
      <c r="T316" s="59"/>
      <c r="U316" s="59"/>
      <c r="V316" s="59"/>
    </row>
    <row r="317" spans="5:22">
      <c r="E317" s="61"/>
      <c r="P317" s="59"/>
      <c r="Q317" s="59"/>
      <c r="R317" s="59"/>
      <c r="T317" s="59"/>
      <c r="U317" s="59"/>
      <c r="V317" s="59"/>
    </row>
    <row r="318" spans="5:22">
      <c r="E318" s="61"/>
      <c r="P318" s="59"/>
      <c r="Q318" s="59"/>
      <c r="R318" s="59"/>
      <c r="T318" s="59"/>
      <c r="U318" s="59"/>
      <c r="V318" s="59"/>
    </row>
    <row r="319" spans="5:22">
      <c r="E319" s="61"/>
      <c r="P319" s="59"/>
      <c r="Q319" s="59"/>
      <c r="R319" s="59"/>
      <c r="T319" s="59"/>
      <c r="U319" s="59"/>
      <c r="V319" s="59"/>
    </row>
    <row r="320" spans="5:22">
      <c r="E320" s="61"/>
      <c r="P320" s="59"/>
      <c r="Q320" s="59"/>
      <c r="R320" s="59"/>
      <c r="T320" s="59"/>
      <c r="U320" s="59"/>
      <c r="V320" s="59"/>
    </row>
    <row r="321" spans="5:22">
      <c r="E321" s="61"/>
      <c r="P321" s="59"/>
      <c r="Q321" s="59"/>
      <c r="R321" s="59"/>
      <c r="T321" s="59"/>
      <c r="U321" s="59"/>
      <c r="V321" s="59"/>
    </row>
    <row r="322" spans="5:22">
      <c r="E322" s="61"/>
      <c r="P322" s="59"/>
      <c r="Q322" s="59"/>
      <c r="R322" s="59"/>
      <c r="T322" s="59"/>
      <c r="U322" s="59"/>
      <c r="V322" s="59"/>
    </row>
    <row r="323" spans="5:22">
      <c r="E323" s="61"/>
      <c r="P323" s="59"/>
      <c r="Q323" s="59"/>
      <c r="R323" s="59"/>
      <c r="T323" s="59"/>
      <c r="U323" s="59"/>
      <c r="V323" s="59"/>
    </row>
    <row r="324" spans="5:22">
      <c r="E324" s="61"/>
      <c r="P324" s="59"/>
      <c r="Q324" s="59"/>
      <c r="R324" s="59"/>
      <c r="T324" s="59"/>
      <c r="U324" s="59"/>
      <c r="V324" s="59"/>
    </row>
    <row r="325" spans="5:22">
      <c r="E325" s="61"/>
      <c r="P325" s="59"/>
      <c r="Q325" s="59"/>
      <c r="R325" s="59"/>
      <c r="T325" s="59"/>
      <c r="U325" s="59"/>
      <c r="V325" s="59"/>
    </row>
    <row r="326" spans="5:22">
      <c r="E326" s="61"/>
      <c r="P326" s="59"/>
      <c r="Q326" s="59"/>
      <c r="R326" s="59"/>
      <c r="T326" s="59"/>
      <c r="U326" s="59"/>
      <c r="V326" s="59"/>
    </row>
    <row r="327" spans="5:22">
      <c r="E327" s="61"/>
      <c r="P327" s="59"/>
      <c r="Q327" s="59"/>
      <c r="R327" s="59"/>
      <c r="T327" s="59"/>
      <c r="U327" s="59"/>
      <c r="V327" s="59"/>
    </row>
    <row r="328" spans="5:22">
      <c r="E328" s="61"/>
      <c r="P328" s="59"/>
      <c r="Q328" s="59"/>
      <c r="R328" s="59"/>
      <c r="T328" s="59"/>
      <c r="U328" s="59"/>
      <c r="V328" s="59"/>
    </row>
    <row r="329" spans="5:22">
      <c r="E329" s="61"/>
      <c r="P329" s="59"/>
      <c r="Q329" s="59"/>
      <c r="R329" s="59"/>
      <c r="T329" s="59"/>
      <c r="U329" s="59"/>
      <c r="V329" s="59"/>
    </row>
    <row r="330" spans="5:22">
      <c r="E330" s="61"/>
      <c r="P330" s="59"/>
      <c r="Q330" s="59"/>
      <c r="R330" s="59"/>
      <c r="T330" s="59"/>
      <c r="U330" s="59"/>
      <c r="V330" s="59"/>
    </row>
    <row r="331" spans="5:22">
      <c r="E331" s="61"/>
      <c r="P331" s="59"/>
      <c r="Q331" s="59"/>
      <c r="R331" s="59"/>
      <c r="T331" s="59"/>
      <c r="U331" s="59"/>
      <c r="V331" s="59"/>
    </row>
    <row r="332" spans="5:22">
      <c r="E332" s="61"/>
      <c r="P332" s="59"/>
      <c r="Q332" s="59"/>
      <c r="R332" s="59"/>
      <c r="T332" s="59"/>
      <c r="U332" s="59"/>
      <c r="V332" s="59"/>
    </row>
    <row r="333" spans="5:22">
      <c r="E333" s="61"/>
      <c r="P333" s="59"/>
      <c r="Q333" s="59"/>
      <c r="R333" s="59"/>
      <c r="T333" s="59"/>
      <c r="U333" s="59"/>
      <c r="V333" s="59"/>
    </row>
    <row r="334" spans="5:22">
      <c r="E334" s="61"/>
      <c r="P334" s="59"/>
      <c r="Q334" s="59"/>
      <c r="R334" s="59"/>
      <c r="T334" s="59"/>
      <c r="U334" s="59"/>
      <c r="V334" s="59"/>
    </row>
    <row r="335" spans="5:22">
      <c r="E335" s="61"/>
      <c r="P335" s="59"/>
      <c r="Q335" s="59"/>
      <c r="R335" s="59"/>
      <c r="T335" s="59"/>
      <c r="U335" s="59"/>
      <c r="V335" s="59"/>
    </row>
    <row r="336" spans="5:22">
      <c r="E336" s="61"/>
      <c r="P336" s="59"/>
      <c r="Q336" s="59"/>
      <c r="R336" s="59"/>
      <c r="T336" s="59"/>
      <c r="U336" s="59"/>
      <c r="V336" s="59"/>
    </row>
    <row r="337" spans="5:22">
      <c r="E337" s="61"/>
      <c r="P337" s="59"/>
      <c r="Q337" s="59"/>
      <c r="R337" s="59"/>
      <c r="T337" s="59"/>
      <c r="U337" s="59"/>
      <c r="V337" s="59"/>
    </row>
    <row r="338" spans="5:22">
      <c r="E338" s="61"/>
      <c r="P338" s="59"/>
      <c r="Q338" s="59"/>
      <c r="R338" s="59"/>
      <c r="T338" s="59"/>
      <c r="U338" s="59"/>
      <c r="V338" s="59"/>
    </row>
    <row r="339" spans="5:22">
      <c r="E339" s="61"/>
      <c r="P339" s="59"/>
      <c r="Q339" s="59"/>
      <c r="R339" s="59"/>
      <c r="T339" s="59"/>
      <c r="U339" s="59"/>
      <c r="V339" s="59"/>
    </row>
    <row r="340" spans="5:22">
      <c r="E340" s="61"/>
      <c r="P340" s="59"/>
      <c r="Q340" s="59"/>
      <c r="R340" s="59"/>
      <c r="T340" s="59"/>
      <c r="U340" s="59"/>
      <c r="V340" s="59"/>
    </row>
    <row r="341" spans="5:22">
      <c r="E341" s="61"/>
      <c r="P341" s="59"/>
      <c r="Q341" s="59"/>
      <c r="R341" s="59"/>
      <c r="T341" s="59"/>
      <c r="U341" s="59"/>
      <c r="V341" s="59"/>
    </row>
    <row r="342" spans="5:22">
      <c r="E342" s="61"/>
      <c r="P342" s="59"/>
      <c r="Q342" s="59"/>
      <c r="R342" s="59"/>
      <c r="T342" s="59"/>
      <c r="U342" s="59"/>
      <c r="V342" s="59"/>
    </row>
    <row r="343" spans="5:22">
      <c r="E343" s="61"/>
      <c r="P343" s="59"/>
      <c r="Q343" s="59"/>
      <c r="R343" s="59"/>
      <c r="T343" s="59"/>
      <c r="U343" s="59"/>
      <c r="V343" s="59"/>
    </row>
    <row r="344" spans="5:22">
      <c r="E344" s="61"/>
      <c r="P344" s="59"/>
      <c r="Q344" s="59"/>
      <c r="R344" s="59"/>
      <c r="T344" s="59"/>
      <c r="U344" s="59"/>
      <c r="V344" s="59"/>
    </row>
    <row r="345" spans="5:22">
      <c r="E345" s="61"/>
      <c r="P345" s="59"/>
      <c r="Q345" s="59"/>
      <c r="R345" s="59"/>
      <c r="T345" s="59"/>
      <c r="U345" s="59"/>
      <c r="V345" s="59"/>
    </row>
    <row r="346" spans="5:22">
      <c r="E346" s="61"/>
      <c r="P346" s="59"/>
      <c r="Q346" s="59"/>
      <c r="R346" s="59"/>
      <c r="T346" s="59"/>
      <c r="U346" s="59"/>
      <c r="V346" s="59"/>
    </row>
    <row r="347" spans="5:22">
      <c r="E347" s="61"/>
      <c r="P347" s="59"/>
      <c r="Q347" s="59"/>
      <c r="R347" s="59"/>
      <c r="T347" s="59"/>
      <c r="U347" s="59"/>
      <c r="V347" s="59"/>
    </row>
    <row r="348" spans="5:22">
      <c r="E348" s="61"/>
      <c r="P348" s="59"/>
      <c r="Q348" s="59"/>
      <c r="R348" s="59"/>
      <c r="T348" s="59"/>
      <c r="U348" s="59"/>
      <c r="V348" s="59"/>
    </row>
    <row r="349" spans="5:22">
      <c r="E349" s="61"/>
      <c r="P349" s="59"/>
      <c r="Q349" s="59"/>
      <c r="R349" s="59"/>
      <c r="T349" s="59"/>
      <c r="U349" s="59"/>
      <c r="V349" s="59"/>
    </row>
    <row r="350" spans="5:22">
      <c r="E350" s="61"/>
      <c r="P350" s="59"/>
      <c r="Q350" s="59"/>
      <c r="R350" s="59"/>
      <c r="T350" s="59"/>
      <c r="U350" s="59"/>
      <c r="V350" s="59"/>
    </row>
    <row r="351" spans="5:22">
      <c r="E351" s="61"/>
      <c r="P351" s="59"/>
      <c r="Q351" s="59"/>
      <c r="R351" s="59"/>
      <c r="T351" s="59"/>
      <c r="U351" s="59"/>
      <c r="V351" s="59"/>
    </row>
    <row r="352" spans="5:22">
      <c r="E352" s="61"/>
      <c r="P352" s="59"/>
      <c r="Q352" s="59"/>
      <c r="R352" s="59"/>
      <c r="T352" s="59"/>
      <c r="U352" s="59"/>
      <c r="V352" s="59"/>
    </row>
    <row r="353" spans="5:22">
      <c r="E353" s="61"/>
      <c r="P353" s="59"/>
      <c r="Q353" s="59"/>
      <c r="R353" s="59"/>
      <c r="T353" s="59"/>
      <c r="U353" s="59"/>
      <c r="V353" s="59"/>
    </row>
    <row r="354" spans="5:22">
      <c r="E354" s="61"/>
      <c r="P354" s="59"/>
      <c r="Q354" s="59"/>
      <c r="R354" s="59"/>
      <c r="T354" s="59"/>
      <c r="U354" s="59"/>
      <c r="V354" s="59"/>
    </row>
    <row r="355" spans="5:22">
      <c r="E355" s="61"/>
      <c r="P355" s="59"/>
      <c r="Q355" s="59"/>
      <c r="R355" s="59"/>
      <c r="T355" s="59"/>
      <c r="U355" s="59"/>
      <c r="V355" s="59"/>
    </row>
    <row r="356" spans="5:22">
      <c r="E356" s="61"/>
      <c r="P356" s="59"/>
      <c r="Q356" s="59"/>
      <c r="R356" s="59"/>
      <c r="T356" s="59"/>
      <c r="U356" s="59"/>
      <c r="V356" s="59"/>
    </row>
    <row r="357" spans="5:22">
      <c r="E357" s="61"/>
      <c r="P357" s="59"/>
      <c r="Q357" s="59"/>
      <c r="R357" s="59"/>
      <c r="T357" s="59"/>
      <c r="U357" s="59"/>
      <c r="V357" s="59"/>
    </row>
    <row r="358" spans="5:22">
      <c r="E358" s="61"/>
      <c r="P358" s="59"/>
      <c r="Q358" s="59"/>
      <c r="R358" s="59"/>
      <c r="T358" s="59"/>
      <c r="U358" s="59"/>
      <c r="V358" s="59"/>
    </row>
    <row r="359" spans="5:22">
      <c r="E359" s="61"/>
      <c r="P359" s="59"/>
      <c r="Q359" s="59"/>
      <c r="R359" s="59"/>
      <c r="T359" s="59"/>
      <c r="U359" s="59"/>
      <c r="V359" s="59"/>
    </row>
    <row r="360" spans="5:22">
      <c r="E360" s="61"/>
      <c r="P360" s="59"/>
      <c r="Q360" s="59"/>
      <c r="R360" s="59"/>
      <c r="T360" s="59"/>
      <c r="U360" s="59"/>
      <c r="V360" s="59"/>
    </row>
    <row r="361" spans="5:22">
      <c r="E361" s="61"/>
      <c r="P361" s="59"/>
      <c r="Q361" s="59"/>
      <c r="R361" s="59"/>
      <c r="T361" s="59"/>
      <c r="U361" s="59"/>
      <c r="V361" s="59"/>
    </row>
    <row r="362" spans="5:22">
      <c r="E362" s="61"/>
      <c r="P362" s="59"/>
      <c r="Q362" s="59"/>
      <c r="R362" s="59"/>
      <c r="T362" s="59"/>
      <c r="U362" s="59"/>
      <c r="V362" s="59"/>
    </row>
    <row r="363" spans="5:22">
      <c r="E363" s="61"/>
      <c r="P363" s="59"/>
      <c r="Q363" s="59"/>
      <c r="R363" s="59"/>
      <c r="T363" s="59"/>
      <c r="U363" s="59"/>
      <c r="V363" s="59"/>
    </row>
    <row r="364" spans="5:22">
      <c r="E364" s="61"/>
      <c r="P364" s="59"/>
      <c r="Q364" s="59"/>
      <c r="R364" s="59"/>
      <c r="T364" s="59"/>
      <c r="U364" s="59"/>
      <c r="V364" s="59"/>
    </row>
    <row r="365" spans="5:22">
      <c r="E365" s="61"/>
      <c r="P365" s="59"/>
      <c r="Q365" s="59"/>
      <c r="R365" s="59"/>
      <c r="T365" s="59"/>
      <c r="U365" s="59"/>
      <c r="V365" s="59"/>
    </row>
    <row r="366" spans="5:22">
      <c r="E366" s="61"/>
      <c r="P366" s="59"/>
      <c r="Q366" s="59"/>
      <c r="R366" s="59"/>
      <c r="T366" s="59"/>
      <c r="U366" s="59"/>
      <c r="V366" s="59"/>
    </row>
    <row r="367" spans="5:22">
      <c r="E367" s="61"/>
      <c r="P367" s="59"/>
      <c r="Q367" s="59"/>
      <c r="R367" s="59"/>
      <c r="T367" s="59"/>
      <c r="U367" s="59"/>
      <c r="V367" s="59"/>
    </row>
    <row r="368" spans="5:22">
      <c r="E368" s="61"/>
      <c r="P368" s="59"/>
      <c r="Q368" s="59"/>
      <c r="R368" s="59"/>
      <c r="T368" s="59"/>
      <c r="U368" s="59"/>
      <c r="V368" s="59"/>
    </row>
    <row r="369" spans="5:22">
      <c r="E369" s="61"/>
      <c r="P369" s="59"/>
      <c r="Q369" s="59"/>
      <c r="R369" s="59"/>
      <c r="T369" s="59"/>
      <c r="U369" s="59"/>
      <c r="V369" s="59"/>
    </row>
    <row r="370" spans="5:22">
      <c r="E370" s="61"/>
      <c r="P370" s="59"/>
      <c r="Q370" s="59"/>
      <c r="R370" s="59"/>
      <c r="T370" s="59"/>
      <c r="U370" s="59"/>
      <c r="V370" s="59"/>
    </row>
    <row r="371" spans="5:22">
      <c r="E371" s="61"/>
      <c r="P371" s="59"/>
      <c r="Q371" s="59"/>
      <c r="R371" s="59"/>
      <c r="T371" s="59"/>
      <c r="U371" s="59"/>
      <c r="V371" s="59"/>
    </row>
    <row r="372" spans="5:22">
      <c r="E372" s="61"/>
      <c r="P372" s="59"/>
      <c r="Q372" s="59"/>
      <c r="R372" s="59"/>
      <c r="T372" s="59"/>
      <c r="U372" s="59"/>
      <c r="V372" s="59"/>
    </row>
    <row r="373" spans="5:22">
      <c r="E373" s="61"/>
      <c r="P373" s="59"/>
      <c r="Q373" s="59"/>
      <c r="R373" s="59"/>
      <c r="T373" s="59"/>
      <c r="U373" s="59"/>
      <c r="V373" s="59"/>
    </row>
    <row r="374" spans="5:22">
      <c r="E374" s="61"/>
      <c r="P374" s="59"/>
      <c r="Q374" s="59"/>
      <c r="R374" s="59"/>
      <c r="T374" s="59"/>
      <c r="U374" s="59"/>
      <c r="V374" s="59"/>
    </row>
    <row r="375" spans="5:22">
      <c r="E375" s="61"/>
      <c r="P375" s="59"/>
      <c r="Q375" s="59"/>
      <c r="R375" s="59"/>
      <c r="T375" s="59"/>
      <c r="U375" s="59"/>
      <c r="V375" s="59"/>
    </row>
    <row r="376" spans="5:22">
      <c r="E376" s="61"/>
      <c r="P376" s="59"/>
      <c r="Q376" s="59"/>
      <c r="R376" s="59"/>
      <c r="T376" s="59"/>
      <c r="U376" s="59"/>
      <c r="V376" s="59"/>
    </row>
    <row r="377" spans="5:22">
      <c r="E377" s="61"/>
      <c r="P377" s="59"/>
      <c r="Q377" s="59"/>
      <c r="R377" s="59"/>
      <c r="T377" s="59"/>
      <c r="U377" s="59"/>
      <c r="V377" s="59"/>
    </row>
    <row r="378" spans="5:22">
      <c r="E378" s="61"/>
      <c r="P378" s="59"/>
      <c r="Q378" s="59"/>
      <c r="R378" s="59"/>
      <c r="T378" s="59"/>
      <c r="U378" s="59"/>
      <c r="V378" s="59"/>
    </row>
    <row r="379" spans="5:22">
      <c r="E379" s="61"/>
      <c r="P379" s="59"/>
      <c r="Q379" s="59"/>
      <c r="R379" s="59"/>
      <c r="T379" s="59"/>
      <c r="U379" s="59"/>
      <c r="V379" s="59"/>
    </row>
    <row r="380" spans="5:22">
      <c r="E380" s="61"/>
      <c r="P380" s="59"/>
      <c r="Q380" s="59"/>
      <c r="R380" s="59"/>
      <c r="T380" s="59"/>
      <c r="U380" s="59"/>
      <c r="V380" s="59"/>
    </row>
    <row r="381" spans="5:22">
      <c r="E381" s="61"/>
      <c r="P381" s="59"/>
      <c r="Q381" s="59"/>
      <c r="R381" s="59"/>
      <c r="T381" s="59"/>
      <c r="U381" s="59"/>
      <c r="V381" s="59"/>
    </row>
    <row r="382" spans="5:22">
      <c r="E382" s="61"/>
      <c r="P382" s="59"/>
      <c r="Q382" s="59"/>
      <c r="R382" s="59"/>
      <c r="T382" s="59"/>
      <c r="U382" s="59"/>
      <c r="V382" s="59"/>
    </row>
    <row r="383" spans="5:22">
      <c r="E383" s="61"/>
      <c r="P383" s="59"/>
      <c r="Q383" s="59"/>
      <c r="R383" s="59"/>
      <c r="T383" s="59"/>
      <c r="U383" s="59"/>
      <c r="V383" s="59"/>
    </row>
    <row r="384" spans="5:22">
      <c r="E384" s="61"/>
      <c r="P384" s="59"/>
      <c r="Q384" s="59"/>
      <c r="R384" s="59"/>
      <c r="T384" s="59"/>
      <c r="U384" s="59"/>
      <c r="V384" s="59"/>
    </row>
    <row r="385" spans="5:22">
      <c r="E385" s="61"/>
      <c r="P385" s="59"/>
      <c r="Q385" s="59"/>
      <c r="R385" s="59"/>
      <c r="T385" s="59"/>
      <c r="U385" s="59"/>
      <c r="V385" s="59"/>
    </row>
    <row r="386" spans="5:22">
      <c r="E386" s="61"/>
      <c r="P386" s="59"/>
      <c r="Q386" s="59"/>
      <c r="R386" s="59"/>
      <c r="T386" s="59"/>
      <c r="U386" s="59"/>
      <c r="V386" s="59"/>
    </row>
    <row r="387" spans="5:22">
      <c r="E387" s="61"/>
      <c r="P387" s="59"/>
      <c r="Q387" s="59"/>
      <c r="R387" s="59"/>
      <c r="T387" s="59"/>
      <c r="U387" s="59"/>
      <c r="V387" s="59"/>
    </row>
    <row r="388" spans="5:22">
      <c r="E388" s="61"/>
      <c r="P388" s="59"/>
      <c r="Q388" s="59"/>
      <c r="R388" s="59"/>
      <c r="T388" s="59"/>
      <c r="U388" s="59"/>
      <c r="V388" s="59"/>
    </row>
    <row r="389" spans="5:22">
      <c r="E389" s="61"/>
      <c r="P389" s="59"/>
      <c r="Q389" s="59"/>
      <c r="R389" s="59"/>
      <c r="T389" s="59"/>
      <c r="U389" s="59"/>
      <c r="V389" s="59"/>
    </row>
    <row r="390" spans="5:22">
      <c r="E390" s="61"/>
      <c r="P390" s="59"/>
      <c r="Q390" s="59"/>
      <c r="R390" s="59"/>
      <c r="T390" s="59"/>
      <c r="U390" s="59"/>
      <c r="V390" s="59"/>
    </row>
    <row r="391" spans="5:22">
      <c r="E391" s="61"/>
      <c r="P391" s="59"/>
      <c r="Q391" s="59"/>
      <c r="R391" s="59"/>
      <c r="T391" s="59"/>
      <c r="U391" s="59"/>
      <c r="V391" s="59"/>
    </row>
    <row r="392" spans="5:22">
      <c r="E392" s="61"/>
      <c r="P392" s="59"/>
      <c r="Q392" s="59"/>
      <c r="R392" s="59"/>
      <c r="T392" s="59"/>
      <c r="U392" s="59"/>
      <c r="V392" s="59"/>
    </row>
    <row r="393" spans="5:22">
      <c r="E393" s="61"/>
      <c r="P393" s="59"/>
      <c r="Q393" s="59"/>
      <c r="R393" s="59"/>
      <c r="T393" s="59"/>
      <c r="U393" s="59"/>
      <c r="V393" s="59"/>
    </row>
    <row r="394" spans="5:22">
      <c r="E394" s="61"/>
      <c r="P394" s="59"/>
      <c r="Q394" s="59"/>
      <c r="R394" s="59"/>
      <c r="T394" s="59"/>
      <c r="U394" s="59"/>
      <c r="V394" s="59"/>
    </row>
    <row r="395" spans="5:22">
      <c r="E395" s="61"/>
      <c r="P395" s="59"/>
      <c r="Q395" s="59"/>
      <c r="R395" s="59"/>
      <c r="T395" s="59"/>
      <c r="U395" s="59"/>
      <c r="V395" s="59"/>
    </row>
    <row r="396" spans="5:22">
      <c r="E396" s="61"/>
      <c r="P396" s="59"/>
      <c r="Q396" s="59"/>
      <c r="R396" s="59"/>
      <c r="T396" s="59"/>
      <c r="U396" s="59"/>
      <c r="V396" s="59"/>
    </row>
    <row r="397" spans="5:22">
      <c r="E397" s="61"/>
      <c r="P397" s="59"/>
      <c r="Q397" s="59"/>
      <c r="R397" s="59"/>
      <c r="T397" s="59"/>
      <c r="U397" s="59"/>
      <c r="V397" s="59"/>
    </row>
    <row r="398" spans="5:22">
      <c r="E398" s="61"/>
      <c r="P398" s="59"/>
      <c r="Q398" s="59"/>
      <c r="R398" s="59"/>
      <c r="T398" s="59"/>
      <c r="U398" s="59"/>
      <c r="V398" s="59"/>
    </row>
    <row r="399" spans="5:22">
      <c r="E399" s="61"/>
      <c r="P399" s="59"/>
      <c r="Q399" s="59"/>
      <c r="R399" s="59"/>
      <c r="T399" s="59"/>
      <c r="U399" s="59"/>
      <c r="V399" s="59"/>
    </row>
    <row r="400" spans="5:22">
      <c r="E400" s="61"/>
      <c r="P400" s="59"/>
      <c r="Q400" s="59"/>
      <c r="R400" s="59"/>
      <c r="T400" s="59"/>
      <c r="U400" s="59"/>
      <c r="V400" s="59"/>
    </row>
    <row r="401" spans="5:22">
      <c r="E401" s="61"/>
      <c r="P401" s="59"/>
      <c r="Q401" s="59"/>
      <c r="R401" s="59"/>
      <c r="T401" s="59"/>
      <c r="U401" s="59"/>
      <c r="V401" s="59"/>
    </row>
    <row r="402" spans="5:22">
      <c r="E402" s="61"/>
      <c r="P402" s="59"/>
      <c r="Q402" s="59"/>
      <c r="R402" s="59"/>
      <c r="T402" s="59"/>
      <c r="U402" s="59"/>
      <c r="V402" s="59"/>
    </row>
    <row r="403" spans="5:22">
      <c r="E403" s="61"/>
      <c r="P403" s="59"/>
      <c r="Q403" s="59"/>
      <c r="R403" s="59"/>
      <c r="T403" s="59"/>
      <c r="U403" s="59"/>
      <c r="V403" s="59"/>
    </row>
    <row r="404" spans="5:22">
      <c r="E404" s="61"/>
      <c r="P404" s="59"/>
      <c r="Q404" s="59"/>
      <c r="R404" s="59"/>
      <c r="T404" s="59"/>
      <c r="U404" s="59"/>
      <c r="V404" s="59"/>
    </row>
    <row r="405" spans="5:22">
      <c r="E405" s="61"/>
      <c r="P405" s="59"/>
      <c r="Q405" s="59"/>
      <c r="R405" s="59"/>
      <c r="T405" s="59"/>
      <c r="U405" s="59"/>
      <c r="V405" s="59"/>
    </row>
    <row r="406" spans="5:22">
      <c r="E406" s="61"/>
      <c r="P406" s="59"/>
      <c r="Q406" s="59"/>
      <c r="R406" s="59"/>
      <c r="T406" s="59"/>
      <c r="U406" s="59"/>
      <c r="V406" s="59"/>
    </row>
    <row r="407" spans="5:22">
      <c r="E407" s="61"/>
      <c r="P407" s="59"/>
      <c r="Q407" s="59"/>
      <c r="R407" s="59"/>
      <c r="T407" s="59"/>
      <c r="U407" s="59"/>
      <c r="V407" s="59"/>
    </row>
    <row r="408" spans="5:22">
      <c r="E408" s="61"/>
      <c r="P408" s="59"/>
      <c r="Q408" s="59"/>
      <c r="R408" s="59"/>
      <c r="T408" s="59"/>
      <c r="U408" s="59"/>
      <c r="V408" s="59"/>
    </row>
    <row r="409" spans="5:22">
      <c r="E409" s="61"/>
      <c r="P409" s="59"/>
      <c r="Q409" s="59"/>
      <c r="R409" s="59"/>
      <c r="T409" s="59"/>
      <c r="U409" s="59"/>
      <c r="V409" s="59"/>
    </row>
    <row r="410" spans="5:22">
      <c r="E410" s="61"/>
      <c r="P410" s="59"/>
      <c r="Q410" s="59"/>
      <c r="R410" s="59"/>
      <c r="T410" s="59"/>
      <c r="U410" s="59"/>
      <c r="V410" s="59"/>
    </row>
    <row r="411" spans="5:22">
      <c r="E411" s="61"/>
      <c r="P411" s="59"/>
      <c r="Q411" s="59"/>
      <c r="R411" s="59"/>
      <c r="T411" s="59"/>
      <c r="U411" s="59"/>
      <c r="V411" s="59"/>
    </row>
    <row r="412" spans="5:22">
      <c r="E412" s="61"/>
      <c r="P412" s="59"/>
      <c r="Q412" s="59"/>
      <c r="R412" s="59"/>
      <c r="T412" s="59"/>
      <c r="U412" s="59"/>
      <c r="V412" s="59"/>
    </row>
    <row r="413" spans="5:22">
      <c r="E413" s="61"/>
      <c r="P413" s="59"/>
      <c r="Q413" s="59"/>
      <c r="R413" s="59"/>
      <c r="T413" s="59"/>
      <c r="U413" s="59"/>
      <c r="V413" s="59"/>
    </row>
    <row r="414" spans="5:22">
      <c r="E414" s="61"/>
      <c r="P414" s="59"/>
      <c r="Q414" s="59"/>
      <c r="R414" s="59"/>
      <c r="T414" s="59"/>
      <c r="U414" s="59"/>
      <c r="V414" s="59"/>
    </row>
    <row r="415" spans="5:22">
      <c r="E415" s="61"/>
      <c r="P415" s="59"/>
      <c r="Q415" s="59"/>
      <c r="R415" s="59"/>
      <c r="T415" s="59"/>
      <c r="U415" s="59"/>
      <c r="V415" s="59"/>
    </row>
    <row r="416" spans="5:22">
      <c r="E416" s="61"/>
      <c r="P416" s="59"/>
      <c r="Q416" s="59"/>
      <c r="R416" s="59"/>
      <c r="T416" s="59"/>
      <c r="U416" s="59"/>
      <c r="V416" s="59"/>
    </row>
    <row r="417" spans="5:22">
      <c r="E417" s="61"/>
      <c r="P417" s="59"/>
      <c r="Q417" s="59"/>
      <c r="R417" s="59"/>
      <c r="T417" s="59"/>
      <c r="U417" s="59"/>
      <c r="V417" s="59"/>
    </row>
    <row r="418" spans="5:22">
      <c r="E418" s="61"/>
      <c r="P418" s="59"/>
      <c r="Q418" s="59"/>
      <c r="R418" s="59"/>
      <c r="T418" s="59"/>
      <c r="U418" s="59"/>
      <c r="V418" s="59"/>
    </row>
    <row r="419" spans="5:22">
      <c r="E419" s="61"/>
      <c r="P419" s="59"/>
      <c r="Q419" s="59"/>
      <c r="R419" s="59"/>
      <c r="T419" s="59"/>
      <c r="U419" s="59"/>
      <c r="V419" s="59"/>
    </row>
    <row r="420" spans="5:22">
      <c r="E420" s="61"/>
      <c r="P420" s="59"/>
      <c r="Q420" s="59"/>
      <c r="R420" s="59"/>
      <c r="T420" s="59"/>
      <c r="U420" s="59"/>
      <c r="V420" s="59"/>
    </row>
    <row r="421" spans="5:22">
      <c r="E421" s="61"/>
      <c r="P421" s="59"/>
      <c r="Q421" s="59"/>
      <c r="R421" s="59"/>
      <c r="T421" s="59"/>
      <c r="U421" s="59"/>
      <c r="V421" s="59"/>
    </row>
    <row r="422" spans="5:22">
      <c r="E422" s="61"/>
      <c r="P422" s="59"/>
      <c r="Q422" s="59"/>
      <c r="R422" s="59"/>
      <c r="T422" s="59"/>
      <c r="U422" s="59"/>
      <c r="V422" s="59"/>
    </row>
    <row r="423" spans="5:22">
      <c r="E423" s="61"/>
      <c r="P423" s="59"/>
      <c r="Q423" s="59"/>
      <c r="R423" s="59"/>
      <c r="T423" s="59"/>
      <c r="U423" s="59"/>
      <c r="V423" s="59"/>
    </row>
    <row r="424" spans="5:22">
      <c r="E424" s="61"/>
      <c r="P424" s="59"/>
      <c r="Q424" s="59"/>
      <c r="R424" s="59"/>
      <c r="T424" s="59"/>
      <c r="U424" s="59"/>
      <c r="V424" s="59"/>
    </row>
    <row r="425" spans="5:22">
      <c r="E425" s="61"/>
      <c r="P425" s="59"/>
      <c r="Q425" s="59"/>
      <c r="R425" s="59"/>
      <c r="T425" s="59"/>
      <c r="U425" s="59"/>
      <c r="V425" s="59"/>
    </row>
    <row r="426" spans="5:22">
      <c r="E426" s="61"/>
      <c r="P426" s="59"/>
      <c r="Q426" s="59"/>
      <c r="R426" s="59"/>
      <c r="T426" s="59"/>
      <c r="U426" s="59"/>
      <c r="V426" s="59"/>
    </row>
    <row r="427" spans="5:22">
      <c r="E427" s="61"/>
      <c r="P427" s="59"/>
      <c r="Q427" s="59"/>
      <c r="R427" s="59"/>
      <c r="T427" s="59"/>
      <c r="U427" s="59"/>
      <c r="V427" s="59"/>
    </row>
    <row r="428" spans="5:22">
      <c r="E428" s="61"/>
      <c r="P428" s="59"/>
      <c r="Q428" s="59"/>
      <c r="R428" s="59"/>
      <c r="T428" s="59"/>
      <c r="U428" s="59"/>
      <c r="V428" s="59"/>
    </row>
    <row r="429" spans="5:22">
      <c r="E429" s="61"/>
      <c r="P429" s="59"/>
      <c r="Q429" s="59"/>
      <c r="R429" s="59"/>
      <c r="T429" s="59"/>
      <c r="U429" s="59"/>
      <c r="V429" s="59"/>
    </row>
    <row r="430" spans="5:22">
      <c r="E430" s="61"/>
      <c r="P430" s="59"/>
      <c r="Q430" s="59"/>
      <c r="R430" s="59"/>
      <c r="T430" s="59"/>
      <c r="U430" s="59"/>
      <c r="V430" s="59"/>
    </row>
    <row r="431" spans="5:22">
      <c r="E431" s="61"/>
      <c r="P431" s="59"/>
      <c r="Q431" s="59"/>
      <c r="R431" s="59"/>
      <c r="T431" s="59"/>
      <c r="U431" s="59"/>
      <c r="V431" s="59"/>
    </row>
    <row r="432" spans="5:22">
      <c r="E432" s="61"/>
      <c r="P432" s="59"/>
      <c r="Q432" s="59"/>
      <c r="R432" s="59"/>
      <c r="T432" s="59"/>
      <c r="U432" s="59"/>
      <c r="V432" s="59"/>
    </row>
    <row r="433" spans="5:22">
      <c r="E433" s="61"/>
      <c r="P433" s="59"/>
      <c r="Q433" s="59"/>
      <c r="R433" s="59"/>
      <c r="T433" s="59"/>
      <c r="U433" s="59"/>
      <c r="V433" s="59"/>
    </row>
    <row r="434" spans="5:22">
      <c r="E434" s="61"/>
      <c r="P434" s="59"/>
      <c r="Q434" s="59"/>
      <c r="R434" s="59"/>
      <c r="T434" s="59"/>
      <c r="U434" s="59"/>
      <c r="V434" s="59"/>
    </row>
    <row r="435" spans="5:22">
      <c r="E435" s="61"/>
      <c r="P435" s="59"/>
      <c r="Q435" s="59"/>
      <c r="R435" s="59"/>
      <c r="T435" s="59"/>
      <c r="U435" s="59"/>
      <c r="V435" s="59"/>
    </row>
    <row r="436" spans="5:22">
      <c r="E436" s="61"/>
      <c r="P436" s="59"/>
      <c r="Q436" s="59"/>
      <c r="R436" s="59"/>
      <c r="T436" s="59"/>
      <c r="U436" s="59"/>
      <c r="V436" s="59"/>
    </row>
    <row r="437" spans="5:22">
      <c r="E437" s="61"/>
      <c r="P437" s="59"/>
      <c r="Q437" s="59"/>
      <c r="R437" s="59"/>
      <c r="T437" s="59"/>
      <c r="U437" s="59"/>
      <c r="V437" s="59"/>
    </row>
    <row r="438" spans="5:22">
      <c r="E438" s="61"/>
      <c r="P438" s="59"/>
      <c r="Q438" s="59"/>
      <c r="R438" s="59"/>
      <c r="T438" s="59"/>
      <c r="U438" s="59"/>
      <c r="V438" s="59"/>
    </row>
    <row r="439" spans="5:22">
      <c r="E439" s="61"/>
      <c r="P439" s="59"/>
      <c r="Q439" s="59"/>
      <c r="R439" s="59"/>
      <c r="T439" s="59"/>
      <c r="U439" s="59"/>
      <c r="V439" s="59"/>
    </row>
    <row r="440" spans="5:22">
      <c r="E440" s="61"/>
      <c r="P440" s="59"/>
      <c r="Q440" s="59"/>
      <c r="R440" s="59"/>
      <c r="T440" s="59"/>
      <c r="U440" s="59"/>
      <c r="V440" s="59"/>
    </row>
    <row r="441" spans="5:22">
      <c r="E441" s="61"/>
      <c r="P441" s="59"/>
      <c r="Q441" s="59"/>
      <c r="R441" s="59"/>
      <c r="T441" s="59"/>
      <c r="U441" s="59"/>
      <c r="V441" s="59"/>
    </row>
    <row r="442" spans="5:22">
      <c r="E442" s="61"/>
      <c r="P442" s="59"/>
      <c r="Q442" s="59"/>
      <c r="R442" s="59"/>
      <c r="T442" s="59"/>
      <c r="U442" s="59"/>
      <c r="V442" s="59"/>
    </row>
    <row r="443" spans="5:22">
      <c r="E443" s="61"/>
      <c r="P443" s="59"/>
      <c r="Q443" s="59"/>
      <c r="R443" s="59"/>
      <c r="T443" s="59"/>
      <c r="U443" s="59"/>
      <c r="V443" s="59"/>
    </row>
    <row r="444" spans="5:22">
      <c r="E444" s="61"/>
      <c r="P444" s="59"/>
      <c r="Q444" s="59"/>
      <c r="R444" s="59"/>
      <c r="T444" s="59"/>
      <c r="U444" s="59"/>
      <c r="V444" s="59"/>
    </row>
    <row r="445" spans="5:22">
      <c r="E445" s="61"/>
      <c r="P445" s="59"/>
      <c r="Q445" s="59"/>
      <c r="R445" s="59"/>
      <c r="T445" s="59"/>
      <c r="U445" s="59"/>
      <c r="V445" s="59"/>
    </row>
    <row r="446" spans="5:22">
      <c r="E446" s="61"/>
      <c r="P446" s="59"/>
      <c r="Q446" s="59"/>
      <c r="R446" s="59"/>
      <c r="T446" s="59"/>
      <c r="U446" s="59"/>
      <c r="V446" s="59"/>
    </row>
    <row r="447" spans="5:22">
      <c r="E447" s="61"/>
      <c r="P447" s="59"/>
      <c r="Q447" s="59"/>
      <c r="R447" s="59"/>
      <c r="T447" s="59"/>
      <c r="U447" s="59"/>
      <c r="V447" s="59"/>
    </row>
    <row r="448" spans="5:22">
      <c r="E448" s="61"/>
      <c r="P448" s="59"/>
      <c r="Q448" s="59"/>
      <c r="R448" s="59"/>
      <c r="T448" s="59"/>
      <c r="U448" s="59"/>
      <c r="V448" s="59"/>
    </row>
    <row r="449" spans="5:22">
      <c r="E449" s="61"/>
      <c r="P449" s="59"/>
      <c r="Q449" s="59"/>
      <c r="R449" s="59"/>
      <c r="T449" s="59"/>
      <c r="U449" s="59"/>
      <c r="V449" s="59"/>
    </row>
    <row r="450" spans="5:22">
      <c r="E450" s="61"/>
      <c r="P450" s="59"/>
      <c r="Q450" s="59"/>
      <c r="R450" s="59"/>
      <c r="T450" s="59"/>
      <c r="U450" s="59"/>
      <c r="V450" s="59"/>
    </row>
    <row r="451" spans="5:22">
      <c r="E451" s="61"/>
      <c r="P451" s="59"/>
      <c r="Q451" s="59"/>
      <c r="R451" s="59"/>
      <c r="T451" s="59"/>
      <c r="U451" s="59"/>
      <c r="V451" s="59"/>
    </row>
    <row r="452" spans="5:22">
      <c r="E452" s="61"/>
      <c r="P452" s="59"/>
      <c r="Q452" s="59"/>
      <c r="R452" s="59"/>
      <c r="T452" s="59"/>
      <c r="U452" s="59"/>
      <c r="V452" s="59"/>
    </row>
    <row r="453" spans="5:22">
      <c r="E453" s="61"/>
      <c r="P453" s="59"/>
      <c r="Q453" s="59"/>
      <c r="R453" s="59"/>
      <c r="T453" s="59"/>
      <c r="U453" s="59"/>
      <c r="V453" s="59"/>
    </row>
    <row r="454" spans="5:22">
      <c r="E454" s="61"/>
      <c r="P454" s="59"/>
      <c r="Q454" s="59"/>
      <c r="R454" s="59"/>
      <c r="T454" s="59"/>
      <c r="U454" s="59"/>
      <c r="V454" s="59"/>
    </row>
    <row r="455" spans="5:22">
      <c r="E455" s="61"/>
      <c r="P455" s="59"/>
      <c r="Q455" s="59"/>
      <c r="R455" s="59"/>
      <c r="T455" s="59"/>
      <c r="U455" s="59"/>
      <c r="V455" s="59"/>
    </row>
    <row r="456" spans="5:22">
      <c r="E456" s="61"/>
      <c r="P456" s="59"/>
      <c r="Q456" s="59"/>
      <c r="R456" s="59"/>
      <c r="T456" s="59"/>
      <c r="U456" s="59"/>
      <c r="V456" s="59"/>
    </row>
    <row r="457" spans="5:22">
      <c r="E457" s="61"/>
      <c r="P457" s="59"/>
      <c r="Q457" s="59"/>
      <c r="R457" s="59"/>
      <c r="T457" s="59"/>
      <c r="U457" s="59"/>
      <c r="V457" s="59"/>
    </row>
    <row r="458" spans="5:22">
      <c r="E458" s="61"/>
      <c r="P458" s="59"/>
      <c r="Q458" s="59"/>
      <c r="R458" s="59"/>
      <c r="T458" s="59"/>
      <c r="U458" s="59"/>
      <c r="V458" s="59"/>
    </row>
    <row r="459" spans="5:22">
      <c r="E459" s="61"/>
      <c r="P459" s="59"/>
      <c r="Q459" s="59"/>
      <c r="R459" s="59"/>
      <c r="T459" s="59"/>
      <c r="U459" s="59"/>
      <c r="V459" s="59"/>
    </row>
    <row r="460" spans="5:22">
      <c r="E460" s="61"/>
      <c r="P460" s="59"/>
      <c r="Q460" s="59"/>
      <c r="R460" s="59"/>
      <c r="T460" s="59"/>
      <c r="U460" s="59"/>
      <c r="V460" s="59"/>
    </row>
    <row r="461" spans="5:22">
      <c r="E461" s="61"/>
      <c r="P461" s="59"/>
      <c r="Q461" s="59"/>
      <c r="R461" s="59"/>
      <c r="T461" s="59"/>
      <c r="U461" s="59"/>
      <c r="V461" s="59"/>
    </row>
    <row r="462" spans="5:22">
      <c r="E462" s="61"/>
      <c r="P462" s="59"/>
      <c r="Q462" s="59"/>
      <c r="R462" s="59"/>
      <c r="T462" s="59"/>
      <c r="U462" s="59"/>
      <c r="V462" s="59"/>
    </row>
    <row r="463" spans="5:22">
      <c r="E463" s="61"/>
      <c r="P463" s="59"/>
      <c r="Q463" s="59"/>
      <c r="R463" s="59"/>
      <c r="T463" s="59"/>
      <c r="U463" s="59"/>
      <c r="V463" s="59"/>
    </row>
    <row r="464" spans="5:22">
      <c r="E464" s="61"/>
      <c r="P464" s="59"/>
      <c r="Q464" s="59"/>
      <c r="R464" s="59"/>
      <c r="T464" s="59"/>
      <c r="U464" s="59"/>
      <c r="V464" s="59"/>
    </row>
    <row r="465" spans="5:22">
      <c r="E465" s="61"/>
      <c r="P465" s="59"/>
      <c r="Q465" s="59"/>
      <c r="R465" s="59"/>
      <c r="T465" s="59"/>
      <c r="U465" s="59"/>
      <c r="V465" s="59"/>
    </row>
    <row r="466" spans="5:22">
      <c r="E466" s="61"/>
      <c r="P466" s="59"/>
      <c r="Q466" s="59"/>
      <c r="R466" s="59"/>
      <c r="T466" s="59"/>
      <c r="U466" s="59"/>
      <c r="V466" s="59"/>
    </row>
    <row r="467" spans="5:22">
      <c r="E467" s="61"/>
      <c r="P467" s="59"/>
      <c r="Q467" s="59"/>
      <c r="R467" s="59"/>
      <c r="T467" s="59"/>
      <c r="U467" s="59"/>
      <c r="V467" s="59"/>
    </row>
    <row r="468" spans="5:22">
      <c r="E468" s="61"/>
      <c r="P468" s="59"/>
      <c r="Q468" s="59"/>
      <c r="R468" s="59"/>
      <c r="T468" s="59"/>
      <c r="U468" s="59"/>
      <c r="V468" s="59"/>
    </row>
    <row r="469" spans="5:22">
      <c r="E469" s="61"/>
      <c r="P469" s="59"/>
      <c r="Q469" s="59"/>
      <c r="R469" s="59"/>
      <c r="T469" s="59"/>
      <c r="U469" s="59"/>
      <c r="V469" s="59"/>
    </row>
    <row r="470" spans="5:22">
      <c r="E470" s="61"/>
      <c r="P470" s="59"/>
      <c r="Q470" s="59"/>
      <c r="R470" s="59"/>
      <c r="T470" s="59"/>
      <c r="U470" s="59"/>
      <c r="V470" s="59"/>
    </row>
    <row r="471" spans="5:22">
      <c r="E471" s="61"/>
      <c r="P471" s="59"/>
      <c r="Q471" s="59"/>
      <c r="R471" s="59"/>
      <c r="T471" s="59"/>
      <c r="U471" s="59"/>
      <c r="V471" s="59"/>
    </row>
    <row r="472" spans="5:22">
      <c r="E472" s="61"/>
      <c r="P472" s="59"/>
      <c r="Q472" s="59"/>
      <c r="R472" s="59"/>
      <c r="T472" s="59"/>
      <c r="U472" s="59"/>
      <c r="V472" s="59"/>
    </row>
    <row r="473" spans="5:22">
      <c r="E473" s="61"/>
      <c r="P473" s="59"/>
      <c r="Q473" s="59"/>
      <c r="R473" s="59"/>
      <c r="T473" s="59"/>
      <c r="U473" s="59"/>
      <c r="V473" s="59"/>
    </row>
    <row r="474" spans="5:22">
      <c r="E474" s="61"/>
      <c r="P474" s="59"/>
      <c r="Q474" s="59"/>
      <c r="R474" s="59"/>
      <c r="T474" s="59"/>
      <c r="U474" s="59"/>
      <c r="V474" s="59"/>
    </row>
    <row r="475" spans="5:22">
      <c r="E475" s="61"/>
      <c r="P475" s="59"/>
      <c r="Q475" s="59"/>
      <c r="R475" s="59"/>
      <c r="T475" s="59"/>
      <c r="U475" s="59"/>
      <c r="V475" s="59"/>
    </row>
    <row r="476" spans="5:22">
      <c r="E476" s="61"/>
      <c r="P476" s="59"/>
      <c r="Q476" s="59"/>
      <c r="R476" s="59"/>
      <c r="T476" s="59"/>
      <c r="U476" s="59"/>
      <c r="V476" s="59"/>
    </row>
    <row r="477" spans="5:22">
      <c r="E477" s="61"/>
      <c r="P477" s="59"/>
      <c r="Q477" s="59"/>
      <c r="R477" s="59"/>
      <c r="T477" s="59"/>
      <c r="U477" s="59"/>
      <c r="V477" s="59"/>
    </row>
    <row r="478" spans="5:22">
      <c r="E478" s="61"/>
      <c r="P478" s="59"/>
      <c r="Q478" s="59"/>
      <c r="R478" s="59"/>
      <c r="T478" s="59"/>
      <c r="U478" s="59"/>
      <c r="V478" s="59"/>
    </row>
    <row r="479" spans="5:22">
      <c r="E479" s="61"/>
      <c r="P479" s="59"/>
      <c r="Q479" s="59"/>
      <c r="R479" s="59"/>
      <c r="T479" s="59"/>
      <c r="U479" s="59"/>
      <c r="V479" s="59"/>
    </row>
    <row r="480" spans="5:22">
      <c r="E480" s="61"/>
      <c r="P480" s="59"/>
      <c r="Q480" s="59"/>
      <c r="R480" s="59"/>
      <c r="T480" s="59"/>
      <c r="U480" s="59"/>
      <c r="V480" s="59"/>
    </row>
    <row r="481" spans="5:22">
      <c r="E481" s="61"/>
      <c r="P481" s="59"/>
      <c r="Q481" s="59"/>
      <c r="R481" s="59"/>
      <c r="T481" s="59"/>
      <c r="U481" s="59"/>
      <c r="V481" s="59"/>
    </row>
    <row r="482" spans="5:22">
      <c r="E482" s="61"/>
      <c r="P482" s="59"/>
      <c r="Q482" s="59"/>
      <c r="R482" s="59"/>
      <c r="T482" s="59"/>
      <c r="U482" s="59"/>
      <c r="V482" s="59"/>
    </row>
    <row r="483" spans="5:22">
      <c r="E483" s="61"/>
      <c r="P483" s="59"/>
      <c r="Q483" s="59"/>
      <c r="R483" s="59"/>
      <c r="T483" s="59"/>
      <c r="U483" s="59"/>
      <c r="V483" s="59"/>
    </row>
    <row r="484" spans="5:22">
      <c r="E484" s="61"/>
      <c r="P484" s="59"/>
      <c r="Q484" s="59"/>
      <c r="R484" s="59"/>
      <c r="T484" s="59"/>
      <c r="U484" s="59"/>
      <c r="V484" s="59"/>
    </row>
    <row r="485" spans="5:22">
      <c r="E485" s="61"/>
      <c r="P485" s="59"/>
      <c r="Q485" s="59"/>
      <c r="R485" s="59"/>
      <c r="T485" s="59"/>
      <c r="U485" s="59"/>
      <c r="V485" s="59"/>
    </row>
    <row r="486" spans="5:22">
      <c r="E486" s="61"/>
      <c r="P486" s="59"/>
      <c r="Q486" s="59"/>
      <c r="R486" s="59"/>
      <c r="T486" s="59"/>
      <c r="U486" s="59"/>
      <c r="V486" s="59"/>
    </row>
    <row r="487" spans="5:22">
      <c r="E487" s="61"/>
      <c r="P487" s="59"/>
      <c r="Q487" s="59"/>
      <c r="R487" s="59"/>
      <c r="T487" s="59"/>
      <c r="U487" s="59"/>
      <c r="V487" s="59"/>
    </row>
    <row r="488" spans="5:22">
      <c r="E488" s="61"/>
      <c r="P488" s="59"/>
      <c r="Q488" s="59"/>
      <c r="R488" s="59"/>
      <c r="T488" s="59"/>
      <c r="U488" s="59"/>
      <c r="V488" s="59"/>
    </row>
    <row r="489" spans="5:22">
      <c r="E489" s="61"/>
      <c r="P489" s="59"/>
      <c r="Q489" s="59"/>
      <c r="R489" s="59"/>
      <c r="T489" s="59"/>
      <c r="U489" s="59"/>
      <c r="V489" s="59"/>
    </row>
    <row r="490" spans="5:22">
      <c r="E490" s="61"/>
      <c r="P490" s="59"/>
      <c r="Q490" s="59"/>
      <c r="R490" s="59"/>
      <c r="T490" s="59"/>
      <c r="U490" s="59"/>
      <c r="V490" s="59"/>
    </row>
    <row r="491" spans="5:22">
      <c r="E491" s="61"/>
      <c r="P491" s="59"/>
      <c r="Q491" s="59"/>
      <c r="R491" s="59"/>
      <c r="T491" s="59"/>
      <c r="U491" s="59"/>
      <c r="V491" s="59"/>
    </row>
    <row r="492" spans="5:22">
      <c r="E492" s="61"/>
      <c r="P492" s="59"/>
      <c r="Q492" s="59"/>
      <c r="R492" s="59"/>
      <c r="T492" s="59"/>
      <c r="U492" s="59"/>
      <c r="V492" s="59"/>
    </row>
    <row r="493" spans="5:22">
      <c r="E493" s="61"/>
      <c r="P493" s="59"/>
      <c r="Q493" s="59"/>
      <c r="R493" s="59"/>
      <c r="T493" s="59"/>
      <c r="U493" s="59"/>
      <c r="V493" s="59"/>
    </row>
    <row r="494" spans="5:22">
      <c r="E494" s="61"/>
      <c r="P494" s="59"/>
      <c r="Q494" s="59"/>
      <c r="R494" s="59"/>
      <c r="T494" s="59"/>
      <c r="U494" s="59"/>
      <c r="V494" s="59"/>
    </row>
    <row r="495" spans="5:22">
      <c r="E495" s="61"/>
      <c r="P495" s="59"/>
      <c r="Q495" s="59"/>
      <c r="R495" s="59"/>
      <c r="T495" s="59"/>
      <c r="U495" s="59"/>
      <c r="V495" s="59"/>
    </row>
    <row r="496" spans="5:22">
      <c r="E496" s="61"/>
      <c r="P496" s="59"/>
      <c r="Q496" s="59"/>
      <c r="R496" s="59"/>
      <c r="T496" s="59"/>
      <c r="U496" s="59"/>
      <c r="V496" s="59"/>
    </row>
    <row r="497" spans="5:22">
      <c r="E497" s="61"/>
      <c r="P497" s="59"/>
      <c r="Q497" s="59"/>
      <c r="R497" s="59"/>
      <c r="T497" s="59"/>
      <c r="U497" s="59"/>
      <c r="V497" s="59"/>
    </row>
    <row r="498" spans="5:22">
      <c r="E498" s="61"/>
      <c r="P498" s="59"/>
      <c r="Q498" s="59"/>
      <c r="R498" s="59"/>
      <c r="T498" s="59"/>
      <c r="U498" s="59"/>
      <c r="V498" s="59"/>
    </row>
    <row r="499" spans="5:22">
      <c r="E499" s="61"/>
      <c r="P499" s="59"/>
      <c r="Q499" s="59"/>
      <c r="R499" s="59"/>
      <c r="T499" s="59"/>
      <c r="U499" s="59"/>
      <c r="V499" s="59"/>
    </row>
    <row r="500" spans="5:22">
      <c r="E500" s="61"/>
      <c r="P500" s="59"/>
      <c r="Q500" s="59"/>
      <c r="R500" s="59"/>
      <c r="T500" s="59"/>
      <c r="U500" s="59"/>
      <c r="V500" s="59"/>
    </row>
    <row r="501" spans="5:22">
      <c r="E501" s="61"/>
      <c r="P501" s="59"/>
      <c r="Q501" s="59"/>
      <c r="R501" s="59"/>
      <c r="T501" s="59"/>
      <c r="U501" s="59"/>
      <c r="V501" s="59"/>
    </row>
    <row r="502" spans="5:22">
      <c r="E502" s="61"/>
      <c r="P502" s="59"/>
      <c r="Q502" s="59"/>
      <c r="R502" s="59"/>
      <c r="T502" s="59"/>
      <c r="U502" s="59"/>
      <c r="V502" s="59"/>
    </row>
    <row r="503" spans="5:22">
      <c r="E503" s="61"/>
      <c r="P503" s="59"/>
      <c r="Q503" s="59"/>
      <c r="R503" s="59"/>
      <c r="T503" s="59"/>
      <c r="U503" s="59"/>
      <c r="V503" s="59"/>
    </row>
    <row r="504" spans="5:22">
      <c r="E504" s="61"/>
      <c r="P504" s="59"/>
      <c r="Q504" s="59"/>
      <c r="R504" s="59"/>
      <c r="T504" s="59"/>
      <c r="U504" s="59"/>
      <c r="V504" s="59"/>
    </row>
    <row r="505" spans="5:22">
      <c r="E505" s="61"/>
      <c r="P505" s="59"/>
      <c r="Q505" s="59"/>
      <c r="R505" s="59"/>
      <c r="T505" s="59"/>
      <c r="U505" s="59"/>
      <c r="V505" s="59"/>
    </row>
    <row r="506" spans="5:22">
      <c r="E506" s="61"/>
      <c r="P506" s="59"/>
      <c r="Q506" s="59"/>
      <c r="R506" s="59"/>
      <c r="T506" s="59"/>
      <c r="U506" s="59"/>
      <c r="V506" s="59"/>
    </row>
    <row r="507" spans="5:22">
      <c r="E507" s="61"/>
      <c r="P507" s="59"/>
      <c r="Q507" s="59"/>
      <c r="R507" s="59"/>
      <c r="T507" s="59"/>
      <c r="U507" s="59"/>
      <c r="V507" s="59"/>
    </row>
    <row r="508" spans="5:22">
      <c r="E508" s="61"/>
      <c r="P508" s="59"/>
      <c r="Q508" s="59"/>
      <c r="R508" s="59"/>
      <c r="T508" s="59"/>
      <c r="U508" s="59"/>
      <c r="V508" s="59"/>
    </row>
    <row r="509" spans="5:22">
      <c r="E509" s="61"/>
      <c r="P509" s="59"/>
      <c r="Q509" s="59"/>
      <c r="R509" s="59"/>
      <c r="T509" s="59"/>
      <c r="U509" s="59"/>
      <c r="V509" s="59"/>
    </row>
    <row r="510" spans="5:22">
      <c r="E510" s="61"/>
      <c r="P510" s="59"/>
      <c r="Q510" s="59"/>
      <c r="R510" s="59"/>
      <c r="T510" s="59"/>
      <c r="U510" s="59"/>
      <c r="V510" s="59"/>
    </row>
    <row r="511" spans="5:22">
      <c r="E511" s="61"/>
      <c r="P511" s="59"/>
      <c r="Q511" s="59"/>
      <c r="R511" s="59"/>
      <c r="T511" s="59"/>
      <c r="U511" s="59"/>
      <c r="V511" s="59"/>
    </row>
    <row r="512" spans="5:22">
      <c r="E512" s="61"/>
      <c r="P512" s="59"/>
      <c r="Q512" s="59"/>
      <c r="R512" s="59"/>
      <c r="T512" s="59"/>
      <c r="U512" s="59"/>
      <c r="V512" s="59"/>
    </row>
    <row r="513" spans="5:22">
      <c r="E513" s="61"/>
      <c r="P513" s="59"/>
      <c r="Q513" s="59"/>
      <c r="R513" s="59"/>
      <c r="T513" s="59"/>
      <c r="U513" s="59"/>
      <c r="V513" s="59"/>
    </row>
    <row r="514" spans="5:22">
      <c r="E514" s="61"/>
      <c r="P514" s="59"/>
      <c r="Q514" s="59"/>
      <c r="R514" s="59"/>
      <c r="T514" s="59"/>
      <c r="U514" s="59"/>
      <c r="V514" s="59"/>
    </row>
    <row r="515" spans="5:22">
      <c r="E515" s="61"/>
      <c r="P515" s="59"/>
      <c r="Q515" s="59"/>
      <c r="R515" s="59"/>
      <c r="T515" s="59"/>
      <c r="U515" s="59"/>
      <c r="V515" s="59"/>
    </row>
    <row r="516" spans="5:22">
      <c r="E516" s="61"/>
      <c r="P516" s="59"/>
      <c r="Q516" s="59"/>
      <c r="R516" s="59"/>
      <c r="T516" s="59"/>
      <c r="U516" s="59"/>
      <c r="V516" s="59"/>
    </row>
    <row r="517" spans="5:22">
      <c r="E517" s="61"/>
      <c r="P517" s="59"/>
      <c r="Q517" s="59"/>
      <c r="R517" s="59"/>
      <c r="T517" s="59"/>
      <c r="U517" s="59"/>
      <c r="V517" s="59"/>
    </row>
    <row r="518" spans="5:22">
      <c r="E518" s="61"/>
      <c r="P518" s="59"/>
      <c r="Q518" s="59"/>
      <c r="R518" s="59"/>
      <c r="T518" s="59"/>
      <c r="U518" s="59"/>
      <c r="V518" s="59"/>
    </row>
    <row r="519" spans="5:22">
      <c r="E519" s="61"/>
      <c r="P519" s="59"/>
      <c r="Q519" s="59"/>
      <c r="R519" s="59"/>
      <c r="T519" s="59"/>
      <c r="U519" s="59"/>
      <c r="V519" s="59"/>
    </row>
    <row r="520" spans="5:22">
      <c r="E520" s="61"/>
      <c r="P520" s="59"/>
      <c r="Q520" s="59"/>
      <c r="R520" s="59"/>
      <c r="T520" s="59"/>
      <c r="U520" s="59"/>
      <c r="V520" s="59"/>
    </row>
    <row r="521" spans="5:22">
      <c r="E521" s="61"/>
      <c r="P521" s="59"/>
      <c r="Q521" s="59"/>
      <c r="R521" s="59"/>
      <c r="T521" s="59"/>
      <c r="U521" s="59"/>
      <c r="V521" s="59"/>
    </row>
    <row r="522" spans="5:22">
      <c r="E522" s="61"/>
      <c r="P522" s="59"/>
      <c r="Q522" s="59"/>
      <c r="R522" s="59"/>
      <c r="T522" s="59"/>
      <c r="U522" s="59"/>
      <c r="V522" s="59"/>
    </row>
    <row r="523" spans="5:22">
      <c r="E523" s="61"/>
      <c r="P523" s="59"/>
      <c r="Q523" s="59"/>
      <c r="R523" s="59"/>
      <c r="T523" s="59"/>
      <c r="U523" s="59"/>
      <c r="V523" s="59"/>
    </row>
    <row r="524" spans="5:22">
      <c r="E524" s="61"/>
      <c r="P524" s="59"/>
      <c r="Q524" s="59"/>
      <c r="R524" s="59"/>
      <c r="T524" s="59"/>
      <c r="U524" s="59"/>
      <c r="V524" s="59"/>
    </row>
    <row r="525" spans="5:22">
      <c r="E525" s="61"/>
      <c r="P525" s="59"/>
      <c r="Q525" s="59"/>
      <c r="R525" s="59"/>
      <c r="T525" s="59"/>
      <c r="U525" s="59"/>
      <c r="V525" s="59"/>
    </row>
    <row r="526" spans="5:22">
      <c r="E526" s="61"/>
      <c r="P526" s="59"/>
      <c r="Q526" s="59"/>
      <c r="R526" s="59"/>
      <c r="T526" s="59"/>
      <c r="U526" s="59"/>
      <c r="V526" s="59"/>
    </row>
    <row r="527" spans="5:22">
      <c r="E527" s="61"/>
      <c r="P527" s="59"/>
      <c r="Q527" s="59"/>
      <c r="R527" s="59"/>
      <c r="T527" s="59"/>
      <c r="U527" s="59"/>
      <c r="V527" s="59"/>
    </row>
    <row r="528" spans="5:22">
      <c r="E528" s="61"/>
      <c r="P528" s="59"/>
      <c r="Q528" s="59"/>
      <c r="R528" s="59"/>
      <c r="T528" s="59"/>
      <c r="U528" s="59"/>
      <c r="V528" s="59"/>
    </row>
    <row r="529" spans="5:22">
      <c r="E529" s="61"/>
      <c r="P529" s="59"/>
      <c r="Q529" s="59"/>
      <c r="R529" s="59"/>
      <c r="T529" s="59"/>
      <c r="U529" s="59"/>
      <c r="V529" s="59"/>
    </row>
    <row r="530" spans="5:22">
      <c r="E530" s="61"/>
      <c r="P530" s="59"/>
      <c r="Q530" s="59"/>
      <c r="R530" s="59"/>
      <c r="T530" s="59"/>
      <c r="U530" s="59"/>
      <c r="V530" s="59"/>
    </row>
    <row r="531" spans="5:22">
      <c r="E531" s="61"/>
      <c r="P531" s="59"/>
      <c r="Q531" s="59"/>
      <c r="R531" s="59"/>
      <c r="T531" s="59"/>
      <c r="U531" s="59"/>
      <c r="V531" s="59"/>
    </row>
    <row r="532" spans="5:22">
      <c r="E532" s="61"/>
      <c r="P532" s="59"/>
      <c r="Q532" s="59"/>
      <c r="R532" s="59"/>
      <c r="T532" s="59"/>
      <c r="U532" s="59"/>
      <c r="V532" s="59"/>
    </row>
    <row r="533" spans="5:22">
      <c r="E533" s="61"/>
      <c r="P533" s="59"/>
      <c r="Q533" s="59"/>
      <c r="R533" s="59"/>
      <c r="T533" s="59"/>
      <c r="U533" s="59"/>
      <c r="V533" s="59"/>
    </row>
    <row r="534" spans="5:22">
      <c r="E534" s="61"/>
      <c r="P534" s="59"/>
      <c r="Q534" s="59"/>
      <c r="R534" s="59"/>
      <c r="T534" s="59"/>
      <c r="U534" s="59"/>
      <c r="V534" s="59"/>
    </row>
    <row r="535" spans="5:22">
      <c r="E535" s="61"/>
      <c r="P535" s="59"/>
      <c r="Q535" s="59"/>
      <c r="R535" s="59"/>
      <c r="T535" s="59"/>
      <c r="U535" s="59"/>
      <c r="V535" s="59"/>
    </row>
    <row r="536" spans="5:22">
      <c r="E536" s="61"/>
      <c r="P536" s="59"/>
      <c r="Q536" s="59"/>
      <c r="R536" s="59"/>
      <c r="T536" s="59"/>
      <c r="U536" s="59"/>
      <c r="V536" s="59"/>
    </row>
    <row r="537" spans="5:22">
      <c r="E537" s="61"/>
      <c r="P537" s="59"/>
      <c r="Q537" s="59"/>
      <c r="R537" s="59"/>
      <c r="T537" s="59"/>
      <c r="U537" s="59"/>
      <c r="V537" s="59"/>
    </row>
    <row r="538" spans="5:22">
      <c r="E538" s="61"/>
      <c r="P538" s="59"/>
      <c r="Q538" s="59"/>
      <c r="R538" s="59"/>
      <c r="T538" s="59"/>
      <c r="U538" s="59"/>
      <c r="V538" s="59"/>
    </row>
    <row r="539" spans="5:22">
      <c r="E539" s="61"/>
      <c r="P539" s="59"/>
      <c r="Q539" s="59"/>
      <c r="R539" s="59"/>
      <c r="T539" s="59"/>
      <c r="U539" s="59"/>
      <c r="V539" s="59"/>
    </row>
    <row r="540" spans="5:22">
      <c r="E540" s="61"/>
      <c r="P540" s="59"/>
      <c r="Q540" s="59"/>
      <c r="R540" s="59"/>
      <c r="T540" s="59"/>
      <c r="U540" s="59"/>
      <c r="V540" s="59"/>
    </row>
    <row r="541" spans="5:22">
      <c r="E541" s="61"/>
      <c r="P541" s="59"/>
      <c r="Q541" s="59"/>
      <c r="R541" s="59"/>
      <c r="T541" s="59"/>
      <c r="U541" s="59"/>
      <c r="V541" s="59"/>
    </row>
    <row r="542" spans="5:22">
      <c r="E542" s="61"/>
      <c r="P542" s="59"/>
      <c r="Q542" s="59"/>
      <c r="R542" s="59"/>
      <c r="T542" s="59"/>
      <c r="U542" s="59"/>
      <c r="V542" s="59"/>
    </row>
    <row r="543" spans="5:22">
      <c r="E543" s="61"/>
      <c r="P543" s="59"/>
      <c r="Q543" s="59"/>
      <c r="R543" s="59"/>
      <c r="T543" s="59"/>
      <c r="U543" s="59"/>
      <c r="V543" s="59"/>
    </row>
    <row r="544" spans="5:22">
      <c r="E544" s="61"/>
      <c r="P544" s="59"/>
      <c r="Q544" s="59"/>
      <c r="R544" s="59"/>
      <c r="T544" s="59"/>
      <c r="U544" s="59"/>
      <c r="V544" s="59"/>
    </row>
    <row r="545" spans="5:22">
      <c r="E545" s="61"/>
      <c r="P545" s="59"/>
      <c r="Q545" s="59"/>
      <c r="R545" s="59"/>
      <c r="T545" s="59"/>
      <c r="U545" s="59"/>
      <c r="V545" s="59"/>
    </row>
    <row r="546" spans="5:22">
      <c r="E546" s="61"/>
      <c r="P546" s="59"/>
      <c r="Q546" s="59"/>
      <c r="R546" s="59"/>
      <c r="T546" s="59"/>
      <c r="U546" s="59"/>
      <c r="V546" s="59"/>
    </row>
    <row r="547" spans="5:22">
      <c r="E547" s="61"/>
      <c r="P547" s="59"/>
      <c r="Q547" s="59"/>
      <c r="R547" s="59"/>
      <c r="T547" s="59"/>
      <c r="U547" s="59"/>
      <c r="V547" s="59"/>
    </row>
    <row r="548" spans="5:22">
      <c r="E548" s="61"/>
      <c r="P548" s="59"/>
      <c r="Q548" s="59"/>
      <c r="R548" s="59"/>
      <c r="T548" s="59"/>
      <c r="U548" s="59"/>
      <c r="V548" s="59"/>
    </row>
    <row r="549" spans="5:22">
      <c r="E549" s="61"/>
      <c r="P549" s="59"/>
      <c r="Q549" s="59"/>
      <c r="R549" s="59"/>
      <c r="T549" s="59"/>
      <c r="U549" s="59"/>
      <c r="V549" s="59"/>
    </row>
    <row r="550" spans="5:22">
      <c r="E550" s="61"/>
      <c r="P550" s="59"/>
      <c r="Q550" s="59"/>
      <c r="R550" s="59"/>
      <c r="T550" s="59"/>
      <c r="U550" s="59"/>
      <c r="V550" s="59"/>
    </row>
    <row r="551" spans="5:22">
      <c r="E551" s="61"/>
      <c r="P551" s="59"/>
      <c r="Q551" s="59"/>
      <c r="R551" s="59"/>
      <c r="T551" s="59"/>
      <c r="U551" s="59"/>
      <c r="V551" s="59"/>
    </row>
    <row r="552" spans="5:22">
      <c r="E552" s="61"/>
      <c r="P552" s="59"/>
      <c r="Q552" s="59"/>
      <c r="R552" s="59"/>
      <c r="T552" s="59"/>
      <c r="U552" s="59"/>
      <c r="V552" s="59"/>
    </row>
    <row r="553" spans="5:22">
      <c r="E553" s="61"/>
      <c r="P553" s="59"/>
      <c r="Q553" s="59"/>
      <c r="R553" s="59"/>
      <c r="T553" s="59"/>
      <c r="U553" s="59"/>
      <c r="V553" s="59"/>
    </row>
    <row r="554" spans="5:22">
      <c r="E554" s="61"/>
      <c r="P554" s="59"/>
      <c r="Q554" s="59"/>
      <c r="R554" s="59"/>
      <c r="T554" s="59"/>
      <c r="U554" s="59"/>
      <c r="V554" s="59"/>
    </row>
    <row r="555" spans="5:22">
      <c r="E555" s="61"/>
      <c r="P555" s="59"/>
      <c r="Q555" s="59"/>
      <c r="R555" s="59"/>
      <c r="T555" s="59"/>
      <c r="U555" s="59"/>
      <c r="V555" s="59"/>
    </row>
    <row r="556" spans="5:22">
      <c r="E556" s="61"/>
      <c r="P556" s="59"/>
      <c r="Q556" s="59"/>
      <c r="R556" s="59"/>
      <c r="T556" s="59"/>
      <c r="U556" s="59"/>
      <c r="V556" s="59"/>
    </row>
    <row r="557" spans="5:22">
      <c r="E557" s="61"/>
      <c r="P557" s="59"/>
      <c r="Q557" s="59"/>
      <c r="R557" s="59"/>
      <c r="T557" s="59"/>
      <c r="U557" s="59"/>
      <c r="V557" s="59"/>
    </row>
    <row r="558" spans="5:22">
      <c r="E558" s="61"/>
      <c r="P558" s="59"/>
      <c r="Q558" s="59"/>
      <c r="R558" s="59"/>
      <c r="T558" s="59"/>
      <c r="U558" s="59"/>
      <c r="V558" s="59"/>
    </row>
    <row r="559" spans="5:22">
      <c r="E559" s="61"/>
      <c r="P559" s="59"/>
      <c r="Q559" s="59"/>
      <c r="R559" s="59"/>
      <c r="T559" s="59"/>
      <c r="U559" s="59"/>
      <c r="V559" s="59"/>
    </row>
    <row r="560" spans="5:22">
      <c r="E560" s="61"/>
      <c r="P560" s="59"/>
      <c r="Q560" s="59"/>
      <c r="R560" s="59"/>
      <c r="T560" s="59"/>
      <c r="U560" s="59"/>
      <c r="V560" s="59"/>
    </row>
    <row r="561" spans="5:22">
      <c r="E561" s="61"/>
      <c r="P561" s="59"/>
      <c r="Q561" s="59"/>
      <c r="R561" s="59"/>
      <c r="T561" s="59"/>
      <c r="U561" s="59"/>
      <c r="V561" s="59"/>
    </row>
    <row r="562" spans="5:22">
      <c r="E562" s="61"/>
      <c r="P562" s="59"/>
      <c r="Q562" s="59"/>
      <c r="R562" s="59"/>
      <c r="T562" s="59"/>
      <c r="U562" s="59"/>
      <c r="V562" s="59"/>
    </row>
    <row r="563" spans="5:22">
      <c r="E563" s="61"/>
      <c r="P563" s="59"/>
      <c r="Q563" s="59"/>
      <c r="R563" s="59"/>
      <c r="T563" s="59"/>
      <c r="U563" s="59"/>
      <c r="V563" s="59"/>
    </row>
    <row r="564" spans="5:22">
      <c r="E564" s="61"/>
      <c r="P564" s="59"/>
      <c r="Q564" s="59"/>
      <c r="R564" s="59"/>
      <c r="T564" s="59"/>
      <c r="U564" s="59"/>
      <c r="V564" s="59"/>
    </row>
    <row r="565" spans="5:22">
      <c r="E565" s="61"/>
      <c r="P565" s="59"/>
      <c r="Q565" s="59"/>
      <c r="R565" s="59"/>
      <c r="T565" s="59"/>
      <c r="U565" s="59"/>
      <c r="V565" s="59"/>
    </row>
    <row r="566" spans="5:22">
      <c r="E566" s="61"/>
      <c r="P566" s="59"/>
      <c r="Q566" s="59"/>
      <c r="R566" s="59"/>
      <c r="T566" s="59"/>
      <c r="U566" s="59"/>
      <c r="V566" s="59"/>
    </row>
    <row r="567" spans="5:22">
      <c r="E567" s="61"/>
      <c r="P567" s="59"/>
      <c r="Q567" s="59"/>
      <c r="R567" s="59"/>
      <c r="T567" s="59"/>
      <c r="U567" s="59"/>
      <c r="V567" s="59"/>
    </row>
    <row r="568" spans="5:22">
      <c r="E568" s="61"/>
      <c r="P568" s="59"/>
      <c r="Q568" s="59"/>
      <c r="R568" s="59"/>
      <c r="T568" s="59"/>
      <c r="U568" s="59"/>
      <c r="V568" s="59"/>
    </row>
    <row r="569" spans="5:22">
      <c r="E569" s="61"/>
      <c r="P569" s="59"/>
      <c r="Q569" s="59"/>
      <c r="R569" s="59"/>
      <c r="T569" s="59"/>
      <c r="U569" s="59"/>
      <c r="V569" s="59"/>
    </row>
    <row r="570" spans="5:22">
      <c r="E570" s="61"/>
      <c r="P570" s="59"/>
      <c r="Q570" s="59"/>
      <c r="R570" s="59"/>
      <c r="T570" s="59"/>
      <c r="U570" s="59"/>
      <c r="V570" s="59"/>
    </row>
    <row r="571" spans="5:22">
      <c r="E571" s="61"/>
      <c r="P571" s="59"/>
      <c r="Q571" s="59"/>
      <c r="R571" s="59"/>
      <c r="T571" s="59"/>
      <c r="U571" s="59"/>
      <c r="V571" s="59"/>
    </row>
    <row r="572" spans="5:22">
      <c r="E572" s="61"/>
      <c r="P572" s="59"/>
      <c r="Q572" s="59"/>
      <c r="R572" s="59"/>
      <c r="T572" s="59"/>
      <c r="U572" s="59"/>
      <c r="V572" s="59"/>
    </row>
    <row r="573" spans="5:22">
      <c r="E573" s="61"/>
      <c r="P573" s="59"/>
      <c r="Q573" s="59"/>
      <c r="R573" s="59"/>
      <c r="T573" s="59"/>
      <c r="U573" s="59"/>
      <c r="V573" s="59"/>
    </row>
    <row r="574" spans="5:22">
      <c r="E574" s="61"/>
      <c r="P574" s="59"/>
      <c r="Q574" s="59"/>
      <c r="R574" s="59"/>
      <c r="T574" s="59"/>
      <c r="U574" s="59"/>
      <c r="V574" s="59"/>
    </row>
    <row r="575" spans="5:22">
      <c r="E575" s="61"/>
      <c r="P575" s="59"/>
      <c r="Q575" s="59"/>
      <c r="R575" s="59"/>
      <c r="T575" s="59"/>
      <c r="U575" s="59"/>
      <c r="V575" s="59"/>
    </row>
    <row r="576" spans="5:22">
      <c r="E576" s="61"/>
      <c r="P576" s="59"/>
      <c r="Q576" s="59"/>
      <c r="R576" s="59"/>
      <c r="T576" s="59"/>
      <c r="U576" s="59"/>
      <c r="V576" s="59"/>
    </row>
    <row r="577" spans="5:22">
      <c r="E577" s="61"/>
      <c r="P577" s="59"/>
      <c r="Q577" s="59"/>
      <c r="R577" s="59"/>
      <c r="T577" s="59"/>
      <c r="U577" s="59"/>
      <c r="V577" s="59"/>
    </row>
    <row r="578" spans="5:22">
      <c r="E578" s="61"/>
      <c r="P578" s="59"/>
      <c r="Q578" s="59"/>
      <c r="R578" s="59"/>
      <c r="T578" s="59"/>
      <c r="U578" s="59"/>
      <c r="V578" s="59"/>
    </row>
    <row r="579" spans="5:22">
      <c r="E579" s="61"/>
      <c r="P579" s="59"/>
      <c r="Q579" s="59"/>
      <c r="R579" s="59"/>
      <c r="T579" s="59"/>
      <c r="U579" s="59"/>
      <c r="V579" s="59"/>
    </row>
    <row r="580" spans="5:22">
      <c r="E580" s="61"/>
      <c r="P580" s="59"/>
      <c r="Q580" s="59"/>
      <c r="R580" s="59"/>
      <c r="T580" s="59"/>
      <c r="U580" s="59"/>
      <c r="V580" s="59"/>
    </row>
    <row r="581" spans="5:22">
      <c r="E581" s="61"/>
      <c r="P581" s="59"/>
      <c r="Q581" s="59"/>
      <c r="R581" s="59"/>
      <c r="T581" s="59"/>
      <c r="U581" s="59"/>
      <c r="V581" s="59"/>
    </row>
    <row r="582" spans="5:22">
      <c r="E582" s="61"/>
      <c r="P582" s="59"/>
      <c r="Q582" s="59"/>
      <c r="R582" s="59"/>
      <c r="T582" s="59"/>
      <c r="U582" s="59"/>
      <c r="V582" s="59"/>
    </row>
    <row r="583" spans="5:22">
      <c r="E583" s="61"/>
      <c r="P583" s="59"/>
      <c r="Q583" s="59"/>
      <c r="R583" s="59"/>
      <c r="T583" s="59"/>
      <c r="U583" s="59"/>
      <c r="V583" s="59"/>
    </row>
    <row r="584" spans="5:22">
      <c r="E584" s="61"/>
      <c r="P584" s="59"/>
      <c r="Q584" s="59"/>
      <c r="R584" s="59"/>
      <c r="T584" s="59"/>
      <c r="U584" s="59"/>
      <c r="V584" s="59"/>
    </row>
    <row r="585" spans="5:22">
      <c r="E585" s="61"/>
      <c r="P585" s="59"/>
      <c r="Q585" s="59"/>
      <c r="R585" s="59"/>
      <c r="T585" s="59"/>
      <c r="U585" s="59"/>
      <c r="V585" s="59"/>
    </row>
    <row r="586" spans="5:22">
      <c r="E586" s="61"/>
      <c r="P586" s="59"/>
      <c r="Q586" s="59"/>
      <c r="R586" s="59"/>
      <c r="T586" s="59"/>
      <c r="U586" s="59"/>
      <c r="V586" s="59"/>
    </row>
    <row r="587" spans="5:22">
      <c r="E587" s="61"/>
      <c r="P587" s="59"/>
      <c r="Q587" s="59"/>
      <c r="R587" s="59"/>
      <c r="T587" s="59"/>
      <c r="U587" s="59"/>
      <c r="V587" s="59"/>
    </row>
    <row r="588" spans="5:22">
      <c r="E588" s="61"/>
      <c r="P588" s="59"/>
      <c r="Q588" s="59"/>
      <c r="R588" s="59"/>
      <c r="T588" s="59"/>
      <c r="U588" s="59"/>
      <c r="V588" s="59"/>
    </row>
    <row r="589" spans="5:22">
      <c r="E589" s="61"/>
      <c r="P589" s="59"/>
      <c r="Q589" s="59"/>
      <c r="R589" s="59"/>
      <c r="T589" s="59"/>
      <c r="U589" s="59"/>
      <c r="V589" s="59"/>
    </row>
    <row r="590" spans="5:22">
      <c r="E590" s="61"/>
      <c r="P590" s="59"/>
      <c r="Q590" s="59"/>
      <c r="R590" s="59"/>
      <c r="T590" s="59"/>
      <c r="U590" s="59"/>
      <c r="V590" s="59"/>
    </row>
    <row r="591" spans="5:22">
      <c r="E591" s="61"/>
      <c r="P591" s="59"/>
      <c r="Q591" s="59"/>
      <c r="R591" s="59"/>
      <c r="T591" s="59"/>
      <c r="U591" s="59"/>
      <c r="V591" s="59"/>
    </row>
    <row r="592" spans="5:22">
      <c r="E592" s="61"/>
      <c r="P592" s="59"/>
      <c r="Q592" s="59"/>
      <c r="R592" s="59"/>
      <c r="T592" s="59"/>
      <c r="U592" s="59"/>
      <c r="V592" s="59"/>
    </row>
    <row r="593" spans="5:22">
      <c r="E593" s="61"/>
      <c r="P593" s="59"/>
      <c r="Q593" s="59"/>
      <c r="R593" s="59"/>
      <c r="T593" s="59"/>
      <c r="U593" s="59"/>
      <c r="V593" s="59"/>
    </row>
    <row r="594" spans="5:22">
      <c r="E594" s="61"/>
      <c r="P594" s="59"/>
      <c r="Q594" s="59"/>
      <c r="R594" s="59"/>
      <c r="T594" s="59"/>
      <c r="U594" s="59"/>
      <c r="V594" s="59"/>
    </row>
    <row r="595" spans="5:22">
      <c r="E595" s="61"/>
      <c r="P595" s="59"/>
      <c r="Q595" s="59"/>
      <c r="R595" s="59"/>
      <c r="T595" s="59"/>
      <c r="U595" s="59"/>
      <c r="V595" s="59"/>
    </row>
    <row r="596" spans="5:22">
      <c r="E596" s="61"/>
      <c r="P596" s="59"/>
      <c r="Q596" s="59"/>
      <c r="R596" s="59"/>
      <c r="T596" s="59"/>
      <c r="U596" s="59"/>
      <c r="V596" s="59"/>
    </row>
    <row r="597" spans="5:22">
      <c r="E597" s="61"/>
      <c r="P597" s="59"/>
      <c r="Q597" s="59"/>
      <c r="R597" s="59"/>
      <c r="T597" s="59"/>
      <c r="U597" s="59"/>
      <c r="V597" s="59"/>
    </row>
    <row r="598" spans="5:22">
      <c r="E598" s="61"/>
      <c r="P598" s="59"/>
      <c r="Q598" s="59"/>
      <c r="R598" s="59"/>
      <c r="T598" s="59"/>
      <c r="U598" s="59"/>
      <c r="V598" s="59"/>
    </row>
    <row r="599" spans="5:22">
      <c r="E599" s="61"/>
      <c r="P599" s="59"/>
      <c r="Q599" s="59"/>
      <c r="R599" s="59"/>
      <c r="T599" s="59"/>
      <c r="U599" s="59"/>
      <c r="V599" s="59"/>
    </row>
    <row r="600" spans="5:22">
      <c r="E600" s="61"/>
      <c r="P600" s="59"/>
      <c r="Q600" s="59"/>
      <c r="R600" s="59"/>
      <c r="T600" s="59"/>
      <c r="U600" s="59"/>
      <c r="V600" s="59"/>
    </row>
    <row r="601" spans="5:22">
      <c r="E601" s="61"/>
      <c r="P601" s="59"/>
      <c r="Q601" s="59"/>
      <c r="R601" s="59"/>
      <c r="T601" s="59"/>
      <c r="U601" s="59"/>
      <c r="V601" s="59"/>
    </row>
    <row r="602" spans="5:22">
      <c r="E602" s="61"/>
      <c r="P602" s="59"/>
      <c r="Q602" s="59"/>
      <c r="R602" s="59"/>
      <c r="T602" s="59"/>
      <c r="U602" s="59"/>
      <c r="V602" s="59"/>
    </row>
    <row r="603" spans="5:22">
      <c r="E603" s="61"/>
      <c r="P603" s="59"/>
      <c r="Q603" s="59"/>
      <c r="R603" s="59"/>
      <c r="T603" s="59"/>
      <c r="U603" s="59"/>
      <c r="V603" s="59"/>
    </row>
    <row r="604" spans="5:22">
      <c r="E604" s="61"/>
      <c r="P604" s="59"/>
      <c r="Q604" s="59"/>
      <c r="R604" s="59"/>
      <c r="T604" s="59"/>
      <c r="U604" s="59"/>
      <c r="V604" s="59"/>
    </row>
    <row r="605" spans="5:22">
      <c r="E605" s="61"/>
      <c r="P605" s="59"/>
      <c r="Q605" s="59"/>
      <c r="R605" s="59"/>
      <c r="T605" s="59"/>
      <c r="U605" s="59"/>
      <c r="V605" s="59"/>
    </row>
    <row r="606" spans="5:22">
      <c r="E606" s="61"/>
      <c r="P606" s="59"/>
      <c r="Q606" s="59"/>
      <c r="R606" s="59"/>
      <c r="T606" s="59"/>
      <c r="U606" s="59"/>
      <c r="V606" s="59"/>
    </row>
    <row r="607" spans="5:22">
      <c r="E607" s="61"/>
      <c r="P607" s="59"/>
      <c r="Q607" s="59"/>
      <c r="R607" s="59"/>
      <c r="T607" s="59"/>
      <c r="U607" s="59"/>
      <c r="V607" s="59"/>
    </row>
    <row r="608" spans="5:22">
      <c r="E608" s="61"/>
      <c r="P608" s="59"/>
      <c r="Q608" s="59"/>
      <c r="R608" s="59"/>
      <c r="T608" s="59"/>
      <c r="U608" s="59"/>
      <c r="V608" s="59"/>
    </row>
    <row r="609" spans="5:22">
      <c r="E609" s="61"/>
      <c r="P609" s="59"/>
      <c r="Q609" s="59"/>
      <c r="R609" s="59"/>
      <c r="T609" s="59"/>
      <c r="U609" s="59"/>
      <c r="V609" s="59"/>
    </row>
    <row r="610" spans="5:22">
      <c r="E610" s="61"/>
      <c r="P610" s="59"/>
      <c r="Q610" s="59"/>
      <c r="R610" s="59"/>
      <c r="T610" s="59"/>
      <c r="U610" s="59"/>
      <c r="V610" s="59"/>
    </row>
    <row r="611" spans="5:22">
      <c r="E611" s="61"/>
      <c r="P611" s="59"/>
      <c r="Q611" s="59"/>
      <c r="R611" s="59"/>
      <c r="T611" s="59"/>
      <c r="U611" s="59"/>
      <c r="V611" s="59"/>
    </row>
    <row r="612" spans="5:22">
      <c r="E612" s="61"/>
      <c r="P612" s="59"/>
      <c r="Q612" s="59"/>
      <c r="R612" s="59"/>
      <c r="T612" s="59"/>
      <c r="U612" s="59"/>
      <c r="V612" s="59"/>
    </row>
    <row r="613" spans="5:22">
      <c r="E613" s="61"/>
      <c r="P613" s="59"/>
      <c r="Q613" s="59"/>
      <c r="R613" s="59"/>
      <c r="T613" s="59"/>
      <c r="U613" s="59"/>
      <c r="V613" s="59"/>
    </row>
    <row r="614" spans="5:22">
      <c r="E614" s="61"/>
      <c r="P614" s="59"/>
      <c r="Q614" s="59"/>
      <c r="R614" s="59"/>
      <c r="T614" s="59"/>
      <c r="U614" s="59"/>
      <c r="V614" s="59"/>
    </row>
    <row r="615" spans="5:22">
      <c r="E615" s="61"/>
      <c r="P615" s="59"/>
      <c r="Q615" s="59"/>
      <c r="R615" s="59"/>
      <c r="T615" s="59"/>
      <c r="U615" s="59"/>
      <c r="V615" s="59"/>
    </row>
    <row r="616" spans="5:22">
      <c r="E616" s="61"/>
      <c r="P616" s="59"/>
      <c r="Q616" s="59"/>
      <c r="R616" s="59"/>
      <c r="T616" s="59"/>
      <c r="U616" s="59"/>
      <c r="V616" s="59"/>
    </row>
    <row r="617" spans="5:22">
      <c r="E617" s="61"/>
      <c r="P617" s="59"/>
      <c r="Q617" s="59"/>
      <c r="R617" s="59"/>
      <c r="T617" s="59"/>
      <c r="U617" s="59"/>
      <c r="V617" s="59"/>
    </row>
    <row r="618" spans="5:22">
      <c r="E618" s="61"/>
      <c r="P618" s="59"/>
      <c r="Q618" s="59"/>
      <c r="R618" s="59"/>
      <c r="T618" s="59"/>
      <c r="U618" s="59"/>
      <c r="V618" s="59"/>
    </row>
    <row r="619" spans="5:22">
      <c r="E619" s="61"/>
      <c r="P619" s="59"/>
      <c r="Q619" s="59"/>
      <c r="R619" s="59"/>
      <c r="T619" s="59"/>
      <c r="U619" s="59"/>
      <c r="V619" s="59"/>
    </row>
    <row r="620" spans="5:22">
      <c r="E620" s="61"/>
      <c r="P620" s="59"/>
      <c r="Q620" s="59"/>
      <c r="R620" s="59"/>
      <c r="T620" s="59"/>
      <c r="U620" s="59"/>
      <c r="V620" s="59"/>
    </row>
    <row r="621" spans="5:22">
      <c r="E621" s="61"/>
      <c r="P621" s="59"/>
      <c r="Q621" s="59"/>
      <c r="R621" s="59"/>
      <c r="T621" s="59"/>
      <c r="U621" s="59"/>
      <c r="V621" s="59"/>
    </row>
    <row r="622" spans="5:22">
      <c r="E622" s="61"/>
      <c r="P622" s="59"/>
      <c r="Q622" s="59"/>
      <c r="R622" s="59"/>
      <c r="T622" s="59"/>
      <c r="U622" s="59"/>
      <c r="V622" s="59"/>
    </row>
    <row r="623" spans="5:22">
      <c r="E623" s="61"/>
      <c r="P623" s="59"/>
      <c r="Q623" s="59"/>
      <c r="R623" s="59"/>
      <c r="T623" s="59"/>
      <c r="U623" s="59"/>
      <c r="V623" s="59"/>
    </row>
    <row r="624" spans="5:22">
      <c r="E624" s="61"/>
      <c r="P624" s="59"/>
      <c r="Q624" s="59"/>
      <c r="R624" s="59"/>
      <c r="T624" s="59"/>
      <c r="U624" s="59"/>
      <c r="V624" s="59"/>
    </row>
    <row r="625" spans="5:22">
      <c r="E625" s="61"/>
      <c r="P625" s="59"/>
      <c r="Q625" s="59"/>
      <c r="R625" s="59"/>
      <c r="T625" s="59"/>
      <c r="U625" s="59"/>
      <c r="V625" s="59"/>
    </row>
    <row r="626" spans="5:22">
      <c r="E626" s="61"/>
      <c r="P626" s="59"/>
      <c r="Q626" s="59"/>
      <c r="R626" s="59"/>
      <c r="T626" s="59"/>
      <c r="U626" s="59"/>
      <c r="V626" s="59"/>
    </row>
    <row r="627" spans="5:22">
      <c r="E627" s="61"/>
      <c r="P627" s="59"/>
      <c r="Q627" s="59"/>
      <c r="R627" s="59"/>
      <c r="T627" s="59"/>
      <c r="U627" s="59"/>
      <c r="V627" s="59"/>
    </row>
    <row r="628" spans="5:22">
      <c r="E628" s="61"/>
      <c r="P628" s="59"/>
      <c r="Q628" s="59"/>
      <c r="R628" s="59"/>
      <c r="T628" s="59"/>
      <c r="U628" s="59"/>
      <c r="V628" s="59"/>
    </row>
    <row r="629" spans="5:22">
      <c r="E629" s="61"/>
      <c r="P629" s="59"/>
      <c r="Q629" s="59"/>
      <c r="R629" s="59"/>
      <c r="T629" s="59"/>
      <c r="U629" s="59"/>
      <c r="V629" s="59"/>
    </row>
    <row r="630" spans="5:22">
      <c r="E630" s="61"/>
      <c r="P630" s="59"/>
      <c r="Q630" s="59"/>
      <c r="R630" s="59"/>
      <c r="T630" s="59"/>
      <c r="U630" s="59"/>
      <c r="V630" s="59"/>
    </row>
    <row r="631" spans="5:22">
      <c r="E631" s="61"/>
      <c r="P631" s="59"/>
      <c r="Q631" s="59"/>
      <c r="R631" s="59"/>
      <c r="T631" s="59"/>
      <c r="U631" s="59"/>
      <c r="V631" s="59"/>
    </row>
    <row r="632" spans="5:22">
      <c r="E632" s="61"/>
      <c r="P632" s="59"/>
      <c r="Q632" s="59"/>
      <c r="R632" s="59"/>
      <c r="T632" s="59"/>
      <c r="U632" s="59"/>
      <c r="V632" s="59"/>
    </row>
    <row r="633" spans="5:22">
      <c r="E633" s="61"/>
      <c r="P633" s="59"/>
      <c r="Q633" s="59"/>
      <c r="R633" s="59"/>
      <c r="T633" s="59"/>
      <c r="U633" s="59"/>
      <c r="V633" s="59"/>
    </row>
    <row r="634" spans="5:22">
      <c r="E634" s="61"/>
      <c r="P634" s="59"/>
      <c r="Q634" s="59"/>
      <c r="R634" s="59"/>
      <c r="T634" s="59"/>
      <c r="U634" s="59"/>
      <c r="V634" s="59"/>
    </row>
    <row r="635" spans="5:22">
      <c r="E635" s="61"/>
      <c r="P635" s="59"/>
      <c r="Q635" s="59"/>
      <c r="R635" s="59"/>
      <c r="T635" s="59"/>
      <c r="U635" s="59"/>
      <c r="V635" s="59"/>
    </row>
    <row r="636" spans="5:22">
      <c r="E636" s="61"/>
      <c r="P636" s="59"/>
      <c r="Q636" s="59"/>
      <c r="R636" s="59"/>
      <c r="T636" s="59"/>
      <c r="U636" s="59"/>
      <c r="V636" s="59"/>
    </row>
    <row r="637" spans="5:22">
      <c r="E637" s="61"/>
      <c r="P637" s="59"/>
      <c r="Q637" s="59"/>
      <c r="R637" s="59"/>
      <c r="T637" s="59"/>
      <c r="U637" s="59"/>
      <c r="V637" s="59"/>
    </row>
    <row r="638" spans="5:22">
      <c r="E638" s="61"/>
      <c r="P638" s="59"/>
      <c r="Q638" s="59"/>
      <c r="R638" s="59"/>
      <c r="T638" s="59"/>
      <c r="U638" s="59"/>
      <c r="V638" s="59"/>
    </row>
    <row r="639" spans="5:22">
      <c r="E639" s="61"/>
      <c r="P639" s="59"/>
      <c r="Q639" s="59"/>
      <c r="R639" s="59"/>
      <c r="T639" s="59"/>
      <c r="U639" s="59"/>
      <c r="V639" s="59"/>
    </row>
    <row r="640" spans="5:22">
      <c r="E640" s="61"/>
      <c r="P640" s="59"/>
      <c r="Q640" s="59"/>
      <c r="R640" s="59"/>
      <c r="T640" s="59"/>
      <c r="U640" s="59"/>
      <c r="V640" s="59"/>
    </row>
    <row r="641" spans="5:22">
      <c r="E641" s="61"/>
      <c r="P641" s="59"/>
      <c r="Q641" s="59"/>
      <c r="R641" s="59"/>
      <c r="T641" s="59"/>
      <c r="U641" s="59"/>
      <c r="V641" s="59"/>
    </row>
    <row r="642" spans="5:22">
      <c r="E642" s="61"/>
      <c r="P642" s="59"/>
      <c r="Q642" s="59"/>
      <c r="R642" s="59"/>
      <c r="T642" s="59"/>
      <c r="U642" s="59"/>
      <c r="V642" s="59"/>
    </row>
    <row r="643" spans="5:22">
      <c r="E643" s="61"/>
      <c r="P643" s="59"/>
      <c r="Q643" s="59"/>
      <c r="R643" s="59"/>
      <c r="T643" s="59"/>
      <c r="U643" s="59"/>
      <c r="V643" s="59"/>
    </row>
    <row r="644" spans="5:22">
      <c r="E644" s="61"/>
      <c r="P644" s="59"/>
      <c r="Q644" s="59"/>
      <c r="R644" s="59"/>
      <c r="T644" s="59"/>
      <c r="U644" s="59"/>
      <c r="V644" s="59"/>
    </row>
    <row r="645" spans="5:22">
      <c r="E645" s="61"/>
      <c r="P645" s="59"/>
      <c r="Q645" s="59"/>
      <c r="R645" s="59"/>
      <c r="T645" s="59"/>
      <c r="U645" s="59"/>
      <c r="V645" s="59"/>
    </row>
    <row r="646" spans="5:22">
      <c r="E646" s="61"/>
      <c r="P646" s="59"/>
      <c r="Q646" s="59"/>
      <c r="R646" s="59"/>
      <c r="T646" s="59"/>
      <c r="U646" s="59"/>
      <c r="V646" s="59"/>
    </row>
    <row r="647" spans="5:22">
      <c r="E647" s="61"/>
      <c r="P647" s="59"/>
      <c r="Q647" s="59"/>
      <c r="R647" s="59"/>
      <c r="T647" s="59"/>
      <c r="U647" s="59"/>
      <c r="V647" s="59"/>
    </row>
    <row r="648" spans="5:22">
      <c r="E648" s="61"/>
      <c r="P648" s="59"/>
      <c r="Q648" s="59"/>
      <c r="R648" s="59"/>
      <c r="T648" s="59"/>
      <c r="U648" s="59"/>
      <c r="V648" s="59"/>
    </row>
    <row r="649" spans="5:22">
      <c r="E649" s="61"/>
      <c r="P649" s="59"/>
      <c r="Q649" s="59"/>
      <c r="R649" s="59"/>
      <c r="T649" s="59"/>
      <c r="U649" s="59"/>
      <c r="V649" s="59"/>
    </row>
    <row r="650" spans="5:22">
      <c r="E650" s="61"/>
      <c r="P650" s="59"/>
      <c r="Q650" s="59"/>
      <c r="R650" s="59"/>
      <c r="T650" s="59"/>
      <c r="U650" s="59"/>
      <c r="V650" s="59"/>
    </row>
    <row r="651" spans="5:22">
      <c r="E651" s="61"/>
      <c r="P651" s="59"/>
      <c r="Q651" s="59"/>
      <c r="R651" s="59"/>
      <c r="T651" s="59"/>
      <c r="U651" s="59"/>
      <c r="V651" s="59"/>
    </row>
    <row r="652" spans="5:22">
      <c r="E652" s="61"/>
      <c r="P652" s="59"/>
      <c r="Q652" s="59"/>
      <c r="R652" s="59"/>
      <c r="T652" s="59"/>
      <c r="U652" s="59"/>
      <c r="V652" s="59"/>
    </row>
    <row r="653" spans="5:22">
      <c r="E653" s="61"/>
      <c r="P653" s="59"/>
      <c r="Q653" s="59"/>
      <c r="R653" s="59"/>
      <c r="T653" s="59"/>
      <c r="U653" s="59"/>
      <c r="V653" s="59"/>
    </row>
    <row r="654" spans="5:22">
      <c r="E654" s="61"/>
      <c r="P654" s="59"/>
      <c r="Q654" s="59"/>
      <c r="R654" s="59"/>
      <c r="T654" s="59"/>
      <c r="U654" s="59"/>
      <c r="V654" s="59"/>
    </row>
    <row r="655" spans="5:22">
      <c r="E655" s="61"/>
      <c r="P655" s="59"/>
      <c r="Q655" s="59"/>
      <c r="R655" s="59"/>
      <c r="T655" s="59"/>
      <c r="U655" s="59"/>
      <c r="V655" s="59"/>
    </row>
    <row r="656" spans="5:22">
      <c r="E656" s="61"/>
      <c r="P656" s="59"/>
      <c r="Q656" s="59"/>
      <c r="R656" s="59"/>
      <c r="T656" s="59"/>
      <c r="U656" s="59"/>
      <c r="V656" s="59"/>
    </row>
    <row r="657" spans="5:22">
      <c r="E657" s="61"/>
      <c r="P657" s="59"/>
      <c r="Q657" s="59"/>
      <c r="R657" s="59"/>
      <c r="T657" s="59"/>
      <c r="U657" s="59"/>
      <c r="V657" s="59"/>
    </row>
    <row r="658" spans="5:22">
      <c r="E658" s="61"/>
      <c r="P658" s="59"/>
      <c r="Q658" s="59"/>
      <c r="R658" s="59"/>
      <c r="T658" s="59"/>
      <c r="U658" s="59"/>
      <c r="V658" s="59"/>
    </row>
    <row r="659" spans="5:22">
      <c r="E659" s="61"/>
      <c r="P659" s="59"/>
      <c r="Q659" s="59"/>
      <c r="R659" s="59"/>
      <c r="T659" s="59"/>
      <c r="U659" s="59"/>
      <c r="V659" s="59"/>
    </row>
    <row r="660" spans="5:22">
      <c r="E660" s="61"/>
      <c r="P660" s="59"/>
      <c r="Q660" s="59"/>
      <c r="R660" s="59"/>
      <c r="T660" s="59"/>
      <c r="U660" s="59"/>
      <c r="V660" s="59"/>
    </row>
    <row r="661" spans="5:22">
      <c r="E661" s="61"/>
      <c r="P661" s="59"/>
      <c r="Q661" s="59"/>
      <c r="R661" s="59"/>
      <c r="T661" s="59"/>
      <c r="U661" s="59"/>
      <c r="V661" s="59"/>
    </row>
    <row r="662" spans="5:22">
      <c r="E662" s="61"/>
      <c r="P662" s="59"/>
      <c r="Q662" s="59"/>
      <c r="R662" s="59"/>
      <c r="T662" s="59"/>
      <c r="U662" s="59"/>
      <c r="V662" s="59"/>
    </row>
    <row r="663" spans="5:22">
      <c r="E663" s="61"/>
      <c r="P663" s="59"/>
      <c r="Q663" s="59"/>
      <c r="R663" s="59"/>
      <c r="T663" s="59"/>
      <c r="U663" s="59"/>
      <c r="V663" s="59"/>
    </row>
    <row r="664" spans="5:22">
      <c r="E664" s="61"/>
      <c r="P664" s="59"/>
      <c r="Q664" s="59"/>
      <c r="R664" s="59"/>
      <c r="T664" s="59"/>
      <c r="U664" s="59"/>
      <c r="V664" s="59"/>
    </row>
    <row r="665" spans="5:22">
      <c r="E665" s="61"/>
      <c r="P665" s="59"/>
      <c r="Q665" s="59"/>
      <c r="R665" s="59"/>
      <c r="T665" s="59"/>
      <c r="U665" s="59"/>
      <c r="V665" s="59"/>
    </row>
    <row r="666" spans="5:22">
      <c r="E666" s="61"/>
      <c r="P666" s="59"/>
      <c r="Q666" s="59"/>
      <c r="R666" s="59"/>
      <c r="T666" s="59"/>
      <c r="U666" s="59"/>
      <c r="V666" s="59"/>
    </row>
    <row r="667" spans="5:22">
      <c r="E667" s="61"/>
      <c r="P667" s="59"/>
      <c r="Q667" s="59"/>
      <c r="R667" s="59"/>
      <c r="T667" s="59"/>
      <c r="U667" s="59"/>
      <c r="V667" s="59"/>
    </row>
    <row r="668" spans="5:22">
      <c r="E668" s="61"/>
      <c r="P668" s="59"/>
      <c r="Q668" s="59"/>
      <c r="R668" s="59"/>
      <c r="T668" s="59"/>
      <c r="U668" s="59"/>
      <c r="V668" s="59"/>
    </row>
    <row r="669" spans="5:22">
      <c r="E669" s="61"/>
      <c r="P669" s="59"/>
      <c r="Q669" s="59"/>
      <c r="R669" s="59"/>
      <c r="T669" s="59"/>
      <c r="U669" s="59"/>
      <c r="V669" s="59"/>
    </row>
    <row r="670" spans="5:22">
      <c r="E670" s="61"/>
      <c r="P670" s="59"/>
      <c r="Q670" s="59"/>
      <c r="R670" s="59"/>
      <c r="T670" s="59"/>
      <c r="U670" s="59"/>
      <c r="V670" s="59"/>
    </row>
    <row r="671" spans="5:22">
      <c r="E671" s="61"/>
      <c r="P671" s="59"/>
      <c r="Q671" s="59"/>
      <c r="R671" s="59"/>
      <c r="T671" s="59"/>
      <c r="U671" s="59"/>
      <c r="V671" s="59"/>
    </row>
    <row r="672" spans="5:22">
      <c r="E672" s="61"/>
      <c r="P672" s="59"/>
      <c r="Q672" s="59"/>
      <c r="R672" s="59"/>
      <c r="T672" s="59"/>
      <c r="U672" s="59"/>
      <c r="V672" s="59"/>
    </row>
    <row r="673" spans="5:22">
      <c r="E673" s="61"/>
      <c r="P673" s="59"/>
      <c r="Q673" s="59"/>
      <c r="R673" s="59"/>
      <c r="T673" s="59"/>
      <c r="U673" s="59"/>
      <c r="V673" s="59"/>
    </row>
    <row r="674" spans="5:22">
      <c r="E674" s="61"/>
      <c r="P674" s="59"/>
      <c r="Q674" s="59"/>
      <c r="R674" s="59"/>
      <c r="T674" s="59"/>
      <c r="U674" s="59"/>
      <c r="V674" s="59"/>
    </row>
    <row r="675" spans="5:22">
      <c r="E675" s="61"/>
      <c r="P675" s="59"/>
      <c r="Q675" s="59"/>
      <c r="R675" s="59"/>
      <c r="T675" s="59"/>
      <c r="U675" s="59"/>
      <c r="V675" s="59"/>
    </row>
    <row r="676" spans="5:22">
      <c r="E676" s="61"/>
      <c r="P676" s="59"/>
      <c r="Q676" s="59"/>
      <c r="R676" s="59"/>
      <c r="T676" s="59"/>
      <c r="U676" s="59"/>
      <c r="V676" s="59"/>
    </row>
    <row r="677" spans="5:22">
      <c r="E677" s="61"/>
      <c r="P677" s="59"/>
      <c r="Q677" s="59"/>
      <c r="R677" s="59"/>
      <c r="T677" s="59"/>
      <c r="U677" s="59"/>
      <c r="V677" s="59"/>
    </row>
    <row r="678" spans="5:22">
      <c r="E678" s="61"/>
      <c r="P678" s="59"/>
      <c r="Q678" s="59"/>
      <c r="R678" s="59"/>
      <c r="T678" s="59"/>
      <c r="U678" s="59"/>
      <c r="V678" s="59"/>
    </row>
    <row r="679" spans="5:22">
      <c r="E679" s="61"/>
      <c r="P679" s="59"/>
      <c r="Q679" s="59"/>
      <c r="R679" s="59"/>
      <c r="T679" s="59"/>
      <c r="U679" s="59"/>
      <c r="V679" s="59"/>
    </row>
    <row r="680" spans="5:22">
      <c r="E680" s="61"/>
      <c r="P680" s="59"/>
      <c r="Q680" s="59"/>
      <c r="R680" s="59"/>
      <c r="T680" s="59"/>
      <c r="U680" s="59"/>
      <c r="V680" s="59"/>
    </row>
    <row r="681" spans="5:22">
      <c r="E681" s="61"/>
      <c r="P681" s="59"/>
      <c r="Q681" s="59"/>
      <c r="R681" s="59"/>
      <c r="T681" s="59"/>
      <c r="U681" s="59"/>
      <c r="V681" s="59"/>
    </row>
    <row r="682" spans="5:22">
      <c r="E682" s="61"/>
      <c r="P682" s="59"/>
      <c r="Q682" s="59"/>
      <c r="R682" s="59"/>
      <c r="T682" s="59"/>
      <c r="U682" s="59"/>
      <c r="V682" s="59"/>
    </row>
    <row r="683" spans="5:22">
      <c r="E683" s="61"/>
      <c r="P683" s="59"/>
      <c r="Q683" s="59"/>
      <c r="R683" s="59"/>
      <c r="T683" s="59"/>
      <c r="U683" s="59"/>
      <c r="V683" s="59"/>
    </row>
    <row r="684" spans="5:22">
      <c r="E684" s="61"/>
      <c r="P684" s="59"/>
      <c r="Q684" s="59"/>
      <c r="R684" s="59"/>
      <c r="T684" s="59"/>
      <c r="U684" s="59"/>
      <c r="V684" s="59"/>
    </row>
    <row r="685" spans="5:22">
      <c r="E685" s="61"/>
      <c r="P685" s="59"/>
      <c r="Q685" s="59"/>
      <c r="R685" s="59"/>
      <c r="T685" s="59"/>
      <c r="U685" s="59"/>
      <c r="V685" s="59"/>
    </row>
    <row r="686" spans="5:22">
      <c r="E686" s="61"/>
      <c r="P686" s="59"/>
      <c r="Q686" s="59"/>
      <c r="R686" s="59"/>
      <c r="T686" s="59"/>
      <c r="U686" s="59"/>
      <c r="V686" s="59"/>
    </row>
    <row r="687" spans="5:22">
      <c r="E687" s="61"/>
      <c r="P687" s="59"/>
      <c r="Q687" s="59"/>
      <c r="R687" s="59"/>
      <c r="T687" s="59"/>
      <c r="U687" s="59"/>
      <c r="V687" s="59"/>
    </row>
    <row r="688" spans="5:22">
      <c r="E688" s="61"/>
      <c r="P688" s="59"/>
      <c r="Q688" s="59"/>
      <c r="R688" s="59"/>
      <c r="T688" s="59"/>
      <c r="U688" s="59"/>
      <c r="V688" s="59"/>
    </row>
    <row r="689" spans="5:22">
      <c r="E689" s="61"/>
      <c r="P689" s="59"/>
      <c r="Q689" s="59"/>
      <c r="R689" s="59"/>
      <c r="T689" s="59"/>
      <c r="U689" s="59"/>
      <c r="V689" s="59"/>
    </row>
    <row r="690" spans="5:22">
      <c r="E690" s="61"/>
      <c r="P690" s="59"/>
      <c r="Q690" s="59"/>
      <c r="R690" s="59"/>
      <c r="T690" s="59"/>
      <c r="U690" s="59"/>
      <c r="V690" s="59"/>
    </row>
    <row r="691" spans="5:22">
      <c r="E691" s="61"/>
      <c r="P691" s="59"/>
      <c r="Q691" s="59"/>
      <c r="R691" s="59"/>
      <c r="T691" s="59"/>
      <c r="U691" s="59"/>
      <c r="V691" s="59"/>
    </row>
    <row r="692" spans="5:22">
      <c r="E692" s="61"/>
      <c r="P692" s="59"/>
      <c r="Q692" s="59"/>
      <c r="R692" s="59"/>
      <c r="T692" s="59"/>
      <c r="U692" s="59"/>
      <c r="V692" s="59"/>
    </row>
    <row r="693" spans="5:22">
      <c r="E693" s="61"/>
      <c r="P693" s="59"/>
      <c r="Q693" s="59"/>
      <c r="R693" s="59"/>
      <c r="T693" s="59"/>
      <c r="U693" s="59"/>
      <c r="V693" s="59"/>
    </row>
    <row r="694" spans="5:22">
      <c r="E694" s="61"/>
      <c r="P694" s="59"/>
      <c r="Q694" s="59"/>
      <c r="R694" s="59"/>
      <c r="T694" s="59"/>
      <c r="U694" s="59"/>
      <c r="V694" s="59"/>
    </row>
    <row r="695" spans="5:22">
      <c r="E695" s="61"/>
      <c r="P695" s="59"/>
      <c r="Q695" s="59"/>
      <c r="R695" s="59"/>
      <c r="T695" s="59"/>
      <c r="U695" s="59"/>
      <c r="V695" s="59"/>
    </row>
    <row r="696" spans="5:22">
      <c r="E696" s="61"/>
      <c r="P696" s="59"/>
      <c r="Q696" s="59"/>
      <c r="R696" s="59"/>
      <c r="T696" s="59"/>
      <c r="U696" s="59"/>
      <c r="V696" s="59"/>
    </row>
    <row r="697" spans="5:22">
      <c r="E697" s="61"/>
      <c r="P697" s="59"/>
      <c r="Q697" s="59"/>
      <c r="R697" s="59"/>
      <c r="T697" s="59"/>
      <c r="U697" s="59"/>
      <c r="V697" s="59"/>
    </row>
    <row r="698" spans="5:22">
      <c r="E698" s="61"/>
      <c r="P698" s="59"/>
      <c r="Q698" s="59"/>
      <c r="R698" s="59"/>
      <c r="T698" s="59"/>
      <c r="U698" s="59"/>
      <c r="V698" s="59"/>
    </row>
    <row r="699" spans="5:22">
      <c r="E699" s="61"/>
      <c r="P699" s="59"/>
      <c r="Q699" s="59"/>
      <c r="R699" s="59"/>
      <c r="T699" s="59"/>
      <c r="U699" s="59"/>
      <c r="V699" s="59"/>
    </row>
    <row r="700" spans="5:22">
      <c r="E700" s="61"/>
      <c r="P700" s="59"/>
      <c r="Q700" s="59"/>
      <c r="R700" s="59"/>
      <c r="T700" s="59"/>
      <c r="U700" s="59"/>
      <c r="V700" s="59"/>
    </row>
    <row r="701" spans="5:22">
      <c r="E701" s="61"/>
      <c r="P701" s="59"/>
      <c r="Q701" s="59"/>
      <c r="R701" s="59"/>
      <c r="T701" s="59"/>
      <c r="U701" s="59"/>
      <c r="V701" s="59"/>
    </row>
    <row r="702" spans="5:22">
      <c r="E702" s="61"/>
      <c r="P702" s="59"/>
      <c r="Q702" s="59"/>
      <c r="R702" s="59"/>
      <c r="T702" s="59"/>
      <c r="U702" s="59"/>
      <c r="V702" s="59"/>
    </row>
    <row r="703" spans="5:22">
      <c r="E703" s="61"/>
      <c r="P703" s="59"/>
      <c r="Q703" s="59"/>
      <c r="R703" s="59"/>
      <c r="T703" s="59"/>
      <c r="U703" s="59"/>
      <c r="V703" s="59"/>
    </row>
    <row r="704" spans="5:22">
      <c r="E704" s="61"/>
      <c r="P704" s="59"/>
      <c r="Q704" s="59"/>
      <c r="R704" s="59"/>
      <c r="T704" s="59"/>
      <c r="U704" s="59"/>
      <c r="V704" s="59"/>
    </row>
    <row r="705" spans="5:22">
      <c r="E705" s="61"/>
      <c r="P705" s="59"/>
      <c r="Q705" s="59"/>
      <c r="R705" s="59"/>
      <c r="T705" s="59"/>
      <c r="U705" s="59"/>
      <c r="V705" s="59"/>
    </row>
    <row r="706" spans="5:22">
      <c r="E706" s="61"/>
      <c r="P706" s="59"/>
      <c r="Q706" s="59"/>
      <c r="R706" s="59"/>
      <c r="T706" s="59"/>
      <c r="U706" s="59"/>
      <c r="V706" s="59"/>
    </row>
    <row r="707" spans="5:22">
      <c r="E707" s="61"/>
      <c r="P707" s="59"/>
      <c r="Q707" s="59"/>
      <c r="R707" s="59"/>
      <c r="T707" s="59"/>
      <c r="U707" s="59"/>
      <c r="V707" s="59"/>
    </row>
    <row r="708" spans="5:22">
      <c r="E708" s="61"/>
      <c r="P708" s="59"/>
      <c r="Q708" s="59"/>
      <c r="R708" s="59"/>
      <c r="T708" s="59"/>
      <c r="U708" s="59"/>
      <c r="V708" s="59"/>
    </row>
    <row r="709" spans="5:22">
      <c r="E709" s="61"/>
      <c r="P709" s="59"/>
      <c r="Q709" s="59"/>
      <c r="R709" s="59"/>
      <c r="T709" s="59"/>
      <c r="U709" s="59"/>
      <c r="V709" s="59"/>
    </row>
    <row r="710" spans="5:22">
      <c r="E710" s="61"/>
      <c r="P710" s="59"/>
      <c r="Q710" s="59"/>
      <c r="R710" s="59"/>
      <c r="T710" s="59"/>
      <c r="U710" s="59"/>
      <c r="V710" s="59"/>
    </row>
    <row r="711" spans="5:22">
      <c r="E711" s="61"/>
      <c r="P711" s="59"/>
      <c r="Q711" s="59"/>
      <c r="R711" s="59"/>
      <c r="T711" s="59"/>
      <c r="U711" s="59"/>
      <c r="V711" s="59"/>
    </row>
    <row r="712" spans="5:22">
      <c r="E712" s="61"/>
      <c r="P712" s="59"/>
      <c r="Q712" s="59"/>
      <c r="R712" s="59"/>
      <c r="T712" s="59"/>
      <c r="U712" s="59"/>
      <c r="V712" s="59"/>
    </row>
    <row r="713" spans="5:22">
      <c r="E713" s="61"/>
      <c r="P713" s="59"/>
      <c r="Q713" s="59"/>
      <c r="R713" s="59"/>
      <c r="T713" s="59"/>
      <c r="U713" s="59"/>
      <c r="V713" s="59"/>
    </row>
    <row r="714" spans="5:22">
      <c r="E714" s="61"/>
      <c r="P714" s="59"/>
      <c r="Q714" s="59"/>
      <c r="R714" s="59"/>
      <c r="T714" s="59"/>
      <c r="U714" s="59"/>
      <c r="V714" s="59"/>
    </row>
    <row r="715" spans="5:22">
      <c r="E715" s="61"/>
      <c r="P715" s="59"/>
      <c r="Q715" s="59"/>
      <c r="R715" s="59"/>
      <c r="T715" s="59"/>
      <c r="U715" s="59"/>
      <c r="V715" s="59"/>
    </row>
    <row r="716" spans="5:22">
      <c r="E716" s="61"/>
      <c r="P716" s="59"/>
      <c r="Q716" s="59"/>
      <c r="R716" s="59"/>
      <c r="T716" s="59"/>
      <c r="U716" s="59"/>
      <c r="V716" s="59"/>
    </row>
    <row r="717" spans="5:22">
      <c r="E717" s="61"/>
      <c r="P717" s="59"/>
      <c r="Q717" s="59"/>
      <c r="R717" s="59"/>
      <c r="T717" s="59"/>
      <c r="U717" s="59"/>
      <c r="V717" s="59"/>
    </row>
    <row r="718" spans="5:22">
      <c r="E718" s="61"/>
      <c r="P718" s="59"/>
      <c r="Q718" s="59"/>
      <c r="R718" s="59"/>
      <c r="T718" s="59"/>
      <c r="U718" s="59"/>
      <c r="V718" s="59"/>
    </row>
    <row r="719" spans="5:22">
      <c r="E719" s="61"/>
      <c r="P719" s="59"/>
      <c r="Q719" s="59"/>
      <c r="R719" s="59"/>
      <c r="T719" s="59"/>
      <c r="U719" s="59"/>
      <c r="V719" s="59"/>
    </row>
    <row r="720" spans="5:22">
      <c r="E720" s="61"/>
      <c r="P720" s="59"/>
      <c r="Q720" s="59"/>
      <c r="R720" s="59"/>
      <c r="T720" s="59"/>
      <c r="U720" s="59"/>
      <c r="V720" s="59"/>
    </row>
    <row r="721" spans="5:22">
      <c r="E721" s="61"/>
      <c r="P721" s="59"/>
      <c r="Q721" s="59"/>
      <c r="R721" s="59"/>
      <c r="T721" s="59"/>
      <c r="U721" s="59"/>
      <c r="V721" s="59"/>
    </row>
    <row r="722" spans="5:22">
      <c r="E722" s="61"/>
      <c r="P722" s="59"/>
      <c r="Q722" s="59"/>
      <c r="R722" s="59"/>
      <c r="T722" s="59"/>
      <c r="U722" s="59"/>
      <c r="V722" s="59"/>
    </row>
    <row r="723" spans="5:22">
      <c r="E723" s="61"/>
      <c r="P723" s="59"/>
      <c r="Q723" s="59"/>
      <c r="R723" s="59"/>
      <c r="T723" s="59"/>
      <c r="U723" s="59"/>
      <c r="V723" s="59"/>
    </row>
    <row r="724" spans="5:22">
      <c r="E724" s="61"/>
      <c r="P724" s="59"/>
      <c r="Q724" s="59"/>
      <c r="R724" s="59"/>
      <c r="T724" s="59"/>
      <c r="U724" s="59"/>
      <c r="V724" s="59"/>
    </row>
    <row r="725" spans="5:22">
      <c r="E725" s="61"/>
      <c r="P725" s="59"/>
      <c r="Q725" s="59"/>
      <c r="R725" s="59"/>
      <c r="T725" s="59"/>
      <c r="U725" s="59"/>
      <c r="V725" s="59"/>
    </row>
    <row r="726" spans="5:22">
      <c r="E726" s="61"/>
      <c r="P726" s="59"/>
      <c r="Q726" s="59"/>
      <c r="R726" s="59"/>
      <c r="T726" s="59"/>
      <c r="U726" s="59"/>
      <c r="V726" s="59"/>
    </row>
    <row r="727" spans="5:22">
      <c r="E727" s="61"/>
      <c r="P727" s="59"/>
      <c r="Q727" s="59"/>
      <c r="R727" s="59"/>
      <c r="T727" s="59"/>
      <c r="U727" s="59"/>
      <c r="V727" s="59"/>
    </row>
    <row r="728" spans="5:22">
      <c r="E728" s="61"/>
      <c r="P728" s="59"/>
      <c r="Q728" s="59"/>
      <c r="R728" s="59"/>
      <c r="T728" s="59"/>
      <c r="U728" s="59"/>
      <c r="V728" s="59"/>
    </row>
    <row r="729" spans="5:22">
      <c r="E729" s="61"/>
      <c r="P729" s="59"/>
      <c r="Q729" s="59"/>
      <c r="R729" s="59"/>
      <c r="T729" s="59"/>
      <c r="U729" s="59"/>
      <c r="V729" s="59"/>
    </row>
    <row r="730" spans="5:22">
      <c r="E730" s="61"/>
      <c r="P730" s="59"/>
      <c r="Q730" s="59"/>
      <c r="R730" s="59"/>
      <c r="T730" s="59"/>
      <c r="U730" s="59"/>
      <c r="V730" s="59"/>
    </row>
    <row r="731" spans="5:22">
      <c r="E731" s="61"/>
      <c r="P731" s="59"/>
      <c r="Q731" s="59"/>
      <c r="R731" s="59"/>
      <c r="T731" s="59"/>
      <c r="U731" s="59"/>
      <c r="V731" s="59"/>
    </row>
    <row r="732" spans="5:22">
      <c r="E732" s="61"/>
      <c r="P732" s="59"/>
      <c r="Q732" s="59"/>
      <c r="R732" s="59"/>
      <c r="T732" s="59"/>
      <c r="U732" s="59"/>
      <c r="V732" s="59"/>
    </row>
    <row r="733" spans="5:22">
      <c r="E733" s="61"/>
      <c r="P733" s="59"/>
      <c r="Q733" s="59"/>
      <c r="R733" s="59"/>
      <c r="T733" s="59"/>
      <c r="U733" s="59"/>
      <c r="V733" s="59"/>
    </row>
    <row r="734" spans="5:22">
      <c r="E734" s="61"/>
      <c r="P734" s="59"/>
      <c r="Q734" s="59"/>
      <c r="R734" s="59"/>
      <c r="T734" s="59"/>
      <c r="U734" s="59"/>
      <c r="V734" s="59"/>
    </row>
    <row r="735" spans="5:22">
      <c r="E735" s="61"/>
      <c r="P735" s="59"/>
      <c r="Q735" s="59"/>
      <c r="R735" s="59"/>
      <c r="T735" s="59"/>
      <c r="U735" s="59"/>
      <c r="V735" s="59"/>
    </row>
    <row r="736" spans="5:22">
      <c r="E736" s="61"/>
      <c r="P736" s="59"/>
      <c r="Q736" s="59"/>
      <c r="R736" s="59"/>
      <c r="T736" s="59"/>
      <c r="U736" s="59"/>
      <c r="V736" s="59"/>
    </row>
    <row r="737" spans="5:22">
      <c r="E737" s="61"/>
      <c r="P737" s="59"/>
      <c r="Q737" s="59"/>
      <c r="R737" s="59"/>
      <c r="T737" s="59"/>
      <c r="U737" s="59"/>
      <c r="V737" s="59"/>
    </row>
    <row r="738" spans="5:22">
      <c r="E738" s="61"/>
      <c r="P738" s="59"/>
      <c r="Q738" s="59"/>
      <c r="R738" s="59"/>
      <c r="T738" s="59"/>
      <c r="U738" s="59"/>
      <c r="V738" s="59"/>
    </row>
    <row r="739" spans="5:22">
      <c r="E739" s="61"/>
      <c r="P739" s="59"/>
      <c r="Q739" s="59"/>
      <c r="R739" s="59"/>
      <c r="T739" s="59"/>
      <c r="U739" s="59"/>
      <c r="V739" s="59"/>
    </row>
    <row r="740" spans="5:22">
      <c r="E740" s="61"/>
      <c r="P740" s="59"/>
      <c r="Q740" s="59"/>
      <c r="R740" s="59"/>
      <c r="T740" s="59"/>
      <c r="U740" s="59"/>
      <c r="V740" s="59"/>
    </row>
    <row r="741" spans="5:22">
      <c r="E741" s="61"/>
      <c r="P741" s="59"/>
      <c r="Q741" s="59"/>
      <c r="R741" s="59"/>
      <c r="T741" s="59"/>
      <c r="U741" s="59"/>
      <c r="V741" s="59"/>
    </row>
    <row r="742" spans="5:22">
      <c r="E742" s="61"/>
      <c r="P742" s="59"/>
      <c r="Q742" s="59"/>
      <c r="R742" s="59"/>
      <c r="T742" s="59"/>
      <c r="U742" s="59"/>
      <c r="V742" s="59"/>
    </row>
    <row r="743" spans="5:22">
      <c r="E743" s="61"/>
      <c r="P743" s="59"/>
      <c r="Q743" s="59"/>
      <c r="R743" s="59"/>
      <c r="T743" s="59"/>
      <c r="U743" s="59"/>
      <c r="V743" s="59"/>
    </row>
    <row r="744" spans="5:22">
      <c r="E744" s="61"/>
      <c r="P744" s="59"/>
      <c r="Q744" s="59"/>
      <c r="R744" s="59"/>
      <c r="T744" s="59"/>
      <c r="U744" s="59"/>
      <c r="V744" s="59"/>
    </row>
    <row r="745" spans="5:22">
      <c r="E745" s="61"/>
      <c r="P745" s="59"/>
      <c r="Q745" s="59"/>
      <c r="R745" s="59"/>
      <c r="T745" s="59"/>
      <c r="U745" s="59"/>
      <c r="V745" s="59"/>
    </row>
    <row r="746" spans="5:22">
      <c r="E746" s="61"/>
      <c r="P746" s="59"/>
      <c r="Q746" s="59"/>
      <c r="R746" s="59"/>
      <c r="T746" s="59"/>
      <c r="U746" s="59"/>
      <c r="V746" s="59"/>
    </row>
    <row r="747" spans="5:22">
      <c r="E747" s="61"/>
      <c r="P747" s="59"/>
      <c r="Q747" s="59"/>
      <c r="R747" s="59"/>
      <c r="T747" s="59"/>
      <c r="U747" s="59"/>
      <c r="V747" s="59"/>
    </row>
    <row r="748" spans="5:22">
      <c r="E748" s="61"/>
      <c r="P748" s="59"/>
      <c r="Q748" s="59"/>
      <c r="R748" s="59"/>
      <c r="T748" s="59"/>
      <c r="U748" s="59"/>
      <c r="V748" s="59"/>
    </row>
    <row r="749" spans="5:22">
      <c r="E749" s="61"/>
      <c r="P749" s="59"/>
      <c r="Q749" s="59"/>
      <c r="R749" s="59"/>
      <c r="T749" s="59"/>
      <c r="U749" s="59"/>
      <c r="V749" s="59"/>
    </row>
    <row r="750" spans="5:22">
      <c r="E750" s="61"/>
      <c r="P750" s="59"/>
      <c r="Q750" s="59"/>
      <c r="R750" s="59"/>
      <c r="T750" s="59"/>
      <c r="U750" s="59"/>
      <c r="V750" s="59"/>
    </row>
    <row r="751" spans="5:22">
      <c r="E751" s="61"/>
      <c r="P751" s="59"/>
      <c r="Q751" s="59"/>
      <c r="R751" s="59"/>
      <c r="T751" s="59"/>
      <c r="U751" s="59"/>
      <c r="V751" s="59"/>
    </row>
    <row r="752" spans="5:22">
      <c r="E752" s="61"/>
      <c r="P752" s="59"/>
      <c r="Q752" s="59"/>
      <c r="R752" s="59"/>
      <c r="T752" s="59"/>
      <c r="U752" s="59"/>
      <c r="V752" s="59"/>
    </row>
    <row r="753" spans="5:22">
      <c r="E753" s="61"/>
      <c r="P753" s="59"/>
      <c r="Q753" s="59"/>
      <c r="R753" s="59"/>
      <c r="T753" s="59"/>
      <c r="U753" s="59"/>
      <c r="V753" s="59"/>
    </row>
    <row r="754" spans="5:22">
      <c r="E754" s="61"/>
      <c r="P754" s="59"/>
      <c r="Q754" s="59"/>
      <c r="R754" s="59"/>
      <c r="T754" s="59"/>
      <c r="U754" s="59"/>
      <c r="V754" s="59"/>
    </row>
    <row r="755" spans="5:22">
      <c r="E755" s="61"/>
      <c r="P755" s="59"/>
      <c r="Q755" s="59"/>
      <c r="R755" s="59"/>
      <c r="T755" s="59"/>
      <c r="U755" s="59"/>
      <c r="V755" s="59"/>
    </row>
    <row r="756" spans="5:22">
      <c r="E756" s="61"/>
      <c r="P756" s="59"/>
      <c r="Q756" s="59"/>
      <c r="R756" s="59"/>
      <c r="T756" s="59"/>
      <c r="U756" s="59"/>
      <c r="V756" s="59"/>
    </row>
    <row r="757" spans="5:22">
      <c r="E757" s="61"/>
      <c r="P757" s="59"/>
      <c r="Q757" s="59"/>
      <c r="R757" s="59"/>
      <c r="T757" s="59"/>
      <c r="U757" s="59"/>
      <c r="V757" s="59"/>
    </row>
    <row r="758" spans="5:22">
      <c r="E758" s="61"/>
      <c r="P758" s="59"/>
      <c r="Q758" s="59"/>
      <c r="R758" s="59"/>
      <c r="T758" s="59"/>
      <c r="U758" s="59"/>
      <c r="V758" s="59"/>
    </row>
    <row r="759" spans="5:22">
      <c r="E759" s="61"/>
      <c r="P759" s="59"/>
      <c r="Q759" s="59"/>
      <c r="R759" s="59"/>
      <c r="T759" s="59"/>
      <c r="U759" s="59"/>
      <c r="V759" s="59"/>
    </row>
    <row r="760" spans="5:22">
      <c r="E760" s="61"/>
      <c r="P760" s="59"/>
      <c r="Q760" s="59"/>
      <c r="R760" s="59"/>
      <c r="T760" s="59"/>
      <c r="U760" s="59"/>
      <c r="V760" s="59"/>
    </row>
    <row r="761" spans="5:22">
      <c r="E761" s="61"/>
      <c r="P761" s="59"/>
      <c r="Q761" s="59"/>
      <c r="R761" s="59"/>
      <c r="T761" s="59"/>
      <c r="U761" s="59"/>
      <c r="V761" s="59"/>
    </row>
    <row r="762" spans="5:22">
      <c r="E762" s="61"/>
      <c r="P762" s="59"/>
      <c r="Q762" s="59"/>
      <c r="R762" s="59"/>
      <c r="T762" s="59"/>
      <c r="U762" s="59"/>
      <c r="V762" s="59"/>
    </row>
    <row r="763" spans="5:22">
      <c r="E763" s="61"/>
      <c r="P763" s="59"/>
      <c r="Q763" s="59"/>
      <c r="R763" s="59"/>
      <c r="T763" s="59"/>
      <c r="U763" s="59"/>
      <c r="V763" s="59"/>
    </row>
    <row r="764" spans="5:22">
      <c r="E764" s="61"/>
      <c r="P764" s="59"/>
      <c r="Q764" s="59"/>
      <c r="R764" s="59"/>
      <c r="T764" s="59"/>
      <c r="U764" s="59"/>
      <c r="V764" s="59"/>
    </row>
    <row r="765" spans="5:22">
      <c r="E765" s="61"/>
      <c r="P765" s="59"/>
      <c r="Q765" s="59"/>
      <c r="R765" s="59"/>
      <c r="T765" s="59"/>
      <c r="U765" s="59"/>
      <c r="V765" s="59"/>
    </row>
    <row r="766" spans="5:22">
      <c r="E766" s="61"/>
      <c r="P766" s="59"/>
      <c r="Q766" s="59"/>
      <c r="R766" s="59"/>
      <c r="T766" s="59"/>
      <c r="U766" s="59"/>
      <c r="V766" s="59"/>
    </row>
    <row r="767" spans="5:22">
      <c r="E767" s="61"/>
      <c r="P767" s="59"/>
      <c r="Q767" s="59"/>
      <c r="R767" s="59"/>
      <c r="T767" s="59"/>
      <c r="U767" s="59"/>
      <c r="V767" s="59"/>
    </row>
    <row r="768" spans="5:22">
      <c r="E768" s="61"/>
      <c r="P768" s="59"/>
      <c r="Q768" s="59"/>
      <c r="R768" s="59"/>
      <c r="T768" s="59"/>
      <c r="U768" s="59"/>
      <c r="V768" s="59"/>
    </row>
    <row r="769" spans="5:22">
      <c r="E769" s="61"/>
      <c r="P769" s="59"/>
      <c r="Q769" s="59"/>
      <c r="R769" s="59"/>
      <c r="T769" s="59"/>
      <c r="U769" s="59"/>
      <c r="V769" s="59"/>
    </row>
    <row r="770" spans="5:22">
      <c r="E770" s="61"/>
      <c r="P770" s="59"/>
      <c r="Q770" s="59"/>
      <c r="R770" s="59"/>
      <c r="T770" s="59"/>
      <c r="U770" s="59"/>
      <c r="V770" s="59"/>
    </row>
    <row r="771" spans="5:22">
      <c r="E771" s="61"/>
      <c r="P771" s="59"/>
      <c r="Q771" s="59"/>
      <c r="R771" s="59"/>
      <c r="T771" s="59"/>
      <c r="U771" s="59"/>
      <c r="V771" s="59"/>
    </row>
    <row r="772" spans="5:22">
      <c r="E772" s="61"/>
      <c r="P772" s="59"/>
      <c r="Q772" s="59"/>
      <c r="R772" s="59"/>
      <c r="T772" s="59"/>
      <c r="U772" s="59"/>
      <c r="V772" s="59"/>
    </row>
    <row r="773" spans="5:22">
      <c r="E773" s="61"/>
      <c r="P773" s="59"/>
      <c r="Q773" s="59"/>
      <c r="R773" s="59"/>
      <c r="T773" s="59"/>
      <c r="U773" s="59"/>
      <c r="V773" s="59"/>
    </row>
    <row r="774" spans="5:22">
      <c r="E774" s="61"/>
      <c r="P774" s="59"/>
      <c r="Q774" s="59"/>
      <c r="R774" s="59"/>
      <c r="T774" s="59"/>
      <c r="U774" s="59"/>
      <c r="V774" s="59"/>
    </row>
    <row r="775" spans="5:22">
      <c r="E775" s="61"/>
      <c r="P775" s="59"/>
      <c r="Q775" s="59"/>
      <c r="R775" s="59"/>
      <c r="T775" s="59"/>
      <c r="U775" s="59"/>
      <c r="V775" s="59"/>
    </row>
    <row r="776" spans="5:22">
      <c r="E776" s="61"/>
      <c r="P776" s="59"/>
      <c r="Q776" s="59"/>
      <c r="R776" s="59"/>
      <c r="T776" s="59"/>
      <c r="U776" s="59"/>
      <c r="V776" s="59"/>
    </row>
    <row r="777" spans="5:22">
      <c r="E777" s="61"/>
      <c r="P777" s="59"/>
      <c r="Q777" s="59"/>
      <c r="R777" s="59"/>
      <c r="T777" s="59"/>
      <c r="U777" s="59"/>
      <c r="V777" s="59"/>
    </row>
    <row r="778" spans="5:22">
      <c r="E778" s="61"/>
      <c r="P778" s="59"/>
      <c r="Q778" s="59"/>
      <c r="R778" s="59"/>
      <c r="T778" s="59"/>
      <c r="U778" s="59"/>
      <c r="V778" s="59"/>
    </row>
    <row r="779" spans="5:22">
      <c r="E779" s="61"/>
      <c r="P779" s="59"/>
      <c r="Q779" s="59"/>
      <c r="R779" s="59"/>
      <c r="T779" s="59"/>
      <c r="U779" s="59"/>
      <c r="V779" s="59"/>
    </row>
    <row r="780" spans="5:22">
      <c r="E780" s="61"/>
      <c r="P780" s="59"/>
      <c r="Q780" s="59"/>
      <c r="R780" s="59"/>
      <c r="T780" s="59"/>
      <c r="U780" s="59"/>
      <c r="V780" s="59"/>
    </row>
    <row r="781" spans="5:22">
      <c r="E781" s="61"/>
      <c r="P781" s="59"/>
      <c r="Q781" s="59"/>
      <c r="R781" s="59"/>
      <c r="T781" s="59"/>
      <c r="U781" s="59"/>
      <c r="V781" s="59"/>
    </row>
    <row r="782" spans="5:22">
      <c r="E782" s="61"/>
      <c r="P782" s="59"/>
      <c r="Q782" s="59"/>
      <c r="R782" s="59"/>
      <c r="T782" s="59"/>
      <c r="U782" s="59"/>
      <c r="V782" s="59"/>
    </row>
    <row r="783" spans="5:22">
      <c r="E783" s="61"/>
      <c r="P783" s="59"/>
      <c r="Q783" s="59"/>
      <c r="R783" s="59"/>
      <c r="T783" s="59"/>
      <c r="U783" s="59"/>
      <c r="V783" s="59"/>
    </row>
    <row r="784" spans="5:22">
      <c r="E784" s="61"/>
      <c r="P784" s="59"/>
      <c r="Q784" s="59"/>
      <c r="R784" s="59"/>
      <c r="T784" s="59"/>
      <c r="U784" s="59"/>
      <c r="V784" s="59"/>
    </row>
    <row r="785" spans="5:22">
      <c r="E785" s="61"/>
      <c r="P785" s="59"/>
      <c r="Q785" s="59"/>
      <c r="R785" s="59"/>
      <c r="T785" s="59"/>
      <c r="U785" s="59"/>
      <c r="V785" s="59"/>
    </row>
    <row r="786" spans="5:22">
      <c r="E786" s="61"/>
      <c r="P786" s="59"/>
      <c r="Q786" s="59"/>
      <c r="R786" s="59"/>
      <c r="T786" s="59"/>
      <c r="U786" s="59"/>
      <c r="V786" s="59"/>
    </row>
    <row r="787" spans="5:22">
      <c r="E787" s="61"/>
      <c r="P787" s="59"/>
      <c r="Q787" s="59"/>
      <c r="R787" s="59"/>
      <c r="T787" s="59"/>
      <c r="U787" s="59"/>
      <c r="V787" s="59"/>
    </row>
    <row r="788" spans="5:22">
      <c r="E788" s="61"/>
      <c r="P788" s="59"/>
      <c r="Q788" s="59"/>
      <c r="R788" s="59"/>
      <c r="T788" s="59"/>
      <c r="U788" s="59"/>
      <c r="V788" s="59"/>
    </row>
    <row r="789" spans="5:22">
      <c r="E789" s="61"/>
      <c r="P789" s="59"/>
      <c r="Q789" s="59"/>
      <c r="R789" s="59"/>
      <c r="T789" s="59"/>
      <c r="U789" s="59"/>
      <c r="V789" s="59"/>
    </row>
    <row r="790" spans="5:22">
      <c r="E790" s="61"/>
      <c r="P790" s="59"/>
      <c r="Q790" s="59"/>
      <c r="R790" s="59"/>
      <c r="T790" s="59"/>
      <c r="U790" s="59"/>
      <c r="V790" s="59"/>
    </row>
    <row r="791" spans="5:22">
      <c r="E791" s="61"/>
      <c r="P791" s="59"/>
      <c r="Q791" s="59"/>
      <c r="R791" s="59"/>
      <c r="T791" s="59"/>
      <c r="U791" s="59"/>
      <c r="V791" s="59"/>
    </row>
    <row r="792" spans="5:22">
      <c r="E792" s="61"/>
      <c r="P792" s="59"/>
      <c r="Q792" s="59"/>
      <c r="R792" s="59"/>
      <c r="T792" s="59"/>
      <c r="U792" s="59"/>
      <c r="V792" s="59"/>
    </row>
    <row r="793" spans="5:22">
      <c r="E793" s="61"/>
      <c r="P793" s="59"/>
      <c r="Q793" s="59"/>
      <c r="R793" s="59"/>
      <c r="T793" s="59"/>
      <c r="U793" s="59"/>
      <c r="V793" s="59"/>
    </row>
    <row r="794" spans="5:22">
      <c r="E794" s="61"/>
      <c r="P794" s="59"/>
      <c r="Q794" s="59"/>
      <c r="R794" s="59"/>
      <c r="T794" s="59"/>
      <c r="U794" s="59"/>
      <c r="V794" s="59"/>
    </row>
    <row r="795" spans="5:22">
      <c r="E795" s="61"/>
      <c r="P795" s="59"/>
      <c r="Q795" s="59"/>
      <c r="R795" s="59"/>
      <c r="T795" s="59"/>
      <c r="U795" s="59"/>
      <c r="V795" s="59"/>
    </row>
    <row r="796" spans="5:22">
      <c r="E796" s="61"/>
      <c r="P796" s="59"/>
      <c r="Q796" s="59"/>
      <c r="R796" s="59"/>
      <c r="T796" s="59"/>
      <c r="U796" s="59"/>
      <c r="V796" s="59"/>
    </row>
    <row r="797" spans="5:22">
      <c r="E797" s="61"/>
      <c r="P797" s="59"/>
      <c r="Q797" s="59"/>
      <c r="R797" s="59"/>
      <c r="T797" s="59"/>
      <c r="U797" s="59"/>
      <c r="V797" s="59"/>
    </row>
    <row r="798" spans="5:22">
      <c r="E798" s="61"/>
      <c r="P798" s="59"/>
      <c r="Q798" s="59"/>
      <c r="R798" s="59"/>
      <c r="T798" s="59"/>
      <c r="U798" s="59"/>
      <c r="V798" s="59"/>
    </row>
    <row r="799" spans="5:22">
      <c r="E799" s="61"/>
      <c r="P799" s="59"/>
      <c r="Q799" s="59"/>
      <c r="R799" s="59"/>
      <c r="T799" s="59"/>
      <c r="U799" s="59"/>
      <c r="V799" s="59"/>
    </row>
    <row r="800" spans="5:22">
      <c r="E800" s="61"/>
      <c r="P800" s="59"/>
      <c r="Q800" s="59"/>
      <c r="R800" s="59"/>
      <c r="T800" s="59"/>
      <c r="U800" s="59"/>
      <c r="V800" s="59"/>
    </row>
    <row r="801" spans="5:22">
      <c r="E801" s="61"/>
      <c r="P801" s="59"/>
      <c r="Q801" s="59"/>
      <c r="R801" s="59"/>
      <c r="T801" s="59"/>
      <c r="U801" s="59"/>
      <c r="V801" s="59"/>
    </row>
    <row r="802" spans="5:22">
      <c r="E802" s="61"/>
      <c r="P802" s="59"/>
      <c r="Q802" s="59"/>
      <c r="R802" s="59"/>
      <c r="T802" s="59"/>
      <c r="U802" s="59"/>
      <c r="V802" s="59"/>
    </row>
    <row r="803" spans="5:22">
      <c r="E803" s="61"/>
      <c r="P803" s="59"/>
      <c r="Q803" s="59"/>
      <c r="R803" s="59"/>
      <c r="T803" s="59"/>
      <c r="U803" s="59"/>
      <c r="V803" s="59"/>
    </row>
    <row r="804" spans="5:22">
      <c r="E804" s="61"/>
      <c r="P804" s="59"/>
      <c r="Q804" s="59"/>
      <c r="R804" s="59"/>
      <c r="T804" s="59"/>
      <c r="U804" s="59"/>
      <c r="V804" s="59"/>
    </row>
    <row r="805" spans="5:22">
      <c r="E805" s="61"/>
      <c r="P805" s="59"/>
      <c r="Q805" s="59"/>
      <c r="R805" s="59"/>
      <c r="T805" s="59"/>
      <c r="U805" s="59"/>
      <c r="V805" s="59"/>
    </row>
    <row r="806" spans="5:22">
      <c r="E806" s="61"/>
      <c r="P806" s="59"/>
      <c r="Q806" s="59"/>
      <c r="R806" s="59"/>
      <c r="T806" s="59"/>
      <c r="U806" s="59"/>
      <c r="V806" s="59"/>
    </row>
    <row r="807" spans="5:22">
      <c r="E807" s="61"/>
      <c r="P807" s="59"/>
      <c r="Q807" s="59"/>
      <c r="R807" s="59"/>
      <c r="T807" s="59"/>
      <c r="U807" s="59"/>
      <c r="V807" s="59"/>
    </row>
    <row r="808" spans="5:22">
      <c r="E808" s="61"/>
      <c r="P808" s="59"/>
      <c r="Q808" s="59"/>
      <c r="R808" s="59"/>
      <c r="T808" s="59"/>
      <c r="U808" s="59"/>
      <c r="V808" s="59"/>
    </row>
    <row r="809" spans="5:22">
      <c r="E809" s="61"/>
      <c r="P809" s="59"/>
      <c r="Q809" s="59"/>
      <c r="R809" s="59"/>
      <c r="T809" s="59"/>
      <c r="U809" s="59"/>
      <c r="V809" s="59"/>
    </row>
    <row r="810" spans="5:22">
      <c r="E810" s="61"/>
      <c r="P810" s="59"/>
      <c r="Q810" s="59"/>
      <c r="R810" s="59"/>
      <c r="T810" s="59"/>
      <c r="U810" s="59"/>
      <c r="V810" s="59"/>
    </row>
    <row r="811" spans="5:22">
      <c r="E811" s="61"/>
      <c r="P811" s="59"/>
      <c r="Q811" s="59"/>
      <c r="R811" s="59"/>
      <c r="T811" s="59"/>
      <c r="U811" s="59"/>
      <c r="V811" s="59"/>
    </row>
    <row r="812" spans="5:22">
      <c r="E812" s="61"/>
      <c r="P812" s="59"/>
      <c r="Q812" s="59"/>
      <c r="R812" s="59"/>
      <c r="T812" s="59"/>
      <c r="U812" s="59"/>
      <c r="V812" s="59"/>
    </row>
    <row r="813" spans="5:22">
      <c r="E813" s="61"/>
      <c r="P813" s="59"/>
      <c r="Q813" s="59"/>
      <c r="R813" s="59"/>
      <c r="T813" s="59"/>
      <c r="U813" s="59"/>
      <c r="V813" s="59"/>
    </row>
    <row r="814" spans="5:22">
      <c r="E814" s="61"/>
      <c r="P814" s="59"/>
      <c r="Q814" s="59"/>
      <c r="R814" s="59"/>
      <c r="T814" s="59"/>
      <c r="U814" s="59"/>
      <c r="V814" s="59"/>
    </row>
    <row r="815" spans="5:22">
      <c r="E815" s="61"/>
      <c r="P815" s="59"/>
      <c r="Q815" s="59"/>
      <c r="R815" s="59"/>
      <c r="T815" s="59"/>
      <c r="U815" s="59"/>
      <c r="V815" s="59"/>
    </row>
    <row r="816" spans="5:22">
      <c r="E816" s="61"/>
      <c r="P816" s="59"/>
      <c r="Q816" s="59"/>
      <c r="R816" s="59"/>
      <c r="T816" s="59"/>
      <c r="U816" s="59"/>
      <c r="V816" s="59"/>
    </row>
    <row r="817" spans="5:22">
      <c r="E817" s="61"/>
      <c r="P817" s="59"/>
      <c r="Q817" s="59"/>
      <c r="R817" s="59"/>
      <c r="T817" s="59"/>
      <c r="U817" s="59"/>
      <c r="V817" s="59"/>
    </row>
    <row r="818" spans="5:22">
      <c r="E818" s="61"/>
      <c r="P818" s="59"/>
      <c r="Q818" s="59"/>
      <c r="R818" s="59"/>
      <c r="T818" s="59"/>
      <c r="U818" s="59"/>
      <c r="V818" s="59"/>
    </row>
    <row r="819" spans="5:22">
      <c r="E819" s="61"/>
      <c r="P819" s="59"/>
      <c r="Q819" s="59"/>
      <c r="R819" s="59"/>
      <c r="T819" s="59"/>
      <c r="U819" s="59"/>
      <c r="V819" s="59"/>
    </row>
    <row r="820" spans="5:22">
      <c r="E820" s="61"/>
      <c r="P820" s="59"/>
      <c r="Q820" s="59"/>
      <c r="R820" s="59"/>
      <c r="T820" s="59"/>
      <c r="U820" s="59"/>
      <c r="V820" s="59"/>
    </row>
    <row r="821" spans="5:22">
      <c r="E821" s="61"/>
      <c r="P821" s="59"/>
      <c r="Q821" s="59"/>
      <c r="R821" s="59"/>
      <c r="T821" s="59"/>
      <c r="U821" s="59"/>
      <c r="V821" s="59"/>
    </row>
    <row r="822" spans="5:22">
      <c r="E822" s="61"/>
      <c r="P822" s="59"/>
      <c r="Q822" s="59"/>
      <c r="R822" s="59"/>
      <c r="T822" s="59"/>
      <c r="U822" s="59"/>
      <c r="V822" s="59"/>
    </row>
    <row r="823" spans="5:22">
      <c r="E823" s="61"/>
      <c r="P823" s="59"/>
      <c r="Q823" s="59"/>
      <c r="R823" s="59"/>
      <c r="T823" s="59"/>
      <c r="U823" s="59"/>
      <c r="V823" s="59"/>
    </row>
    <row r="824" spans="5:22">
      <c r="E824" s="61"/>
      <c r="P824" s="59"/>
      <c r="Q824" s="59"/>
      <c r="R824" s="59"/>
      <c r="T824" s="59"/>
      <c r="U824" s="59"/>
      <c r="V824" s="59"/>
    </row>
    <row r="825" spans="5:22">
      <c r="E825" s="61"/>
      <c r="P825" s="59"/>
      <c r="Q825" s="59"/>
      <c r="R825" s="59"/>
      <c r="T825" s="59"/>
      <c r="U825" s="59"/>
      <c r="V825" s="59"/>
    </row>
    <row r="826" spans="5:22">
      <c r="E826" s="61"/>
      <c r="P826" s="59"/>
      <c r="Q826" s="59"/>
      <c r="R826" s="59"/>
      <c r="T826" s="59"/>
      <c r="U826" s="59"/>
      <c r="V826" s="59"/>
    </row>
    <row r="827" spans="5:22">
      <c r="E827" s="61"/>
      <c r="P827" s="59"/>
      <c r="Q827" s="59"/>
      <c r="R827" s="59"/>
      <c r="T827" s="59"/>
      <c r="U827" s="59"/>
      <c r="V827" s="59"/>
    </row>
    <row r="828" spans="5:22">
      <c r="E828" s="61"/>
      <c r="P828" s="59"/>
      <c r="Q828" s="59"/>
      <c r="R828" s="59"/>
      <c r="T828" s="59"/>
      <c r="U828" s="59"/>
      <c r="V828" s="59"/>
    </row>
    <row r="829" spans="5:22">
      <c r="E829" s="61"/>
      <c r="P829" s="59"/>
      <c r="Q829" s="59"/>
      <c r="R829" s="59"/>
      <c r="T829" s="59"/>
      <c r="U829" s="59"/>
      <c r="V829" s="59"/>
    </row>
    <row r="830" spans="5:22">
      <c r="E830" s="61"/>
      <c r="P830" s="59"/>
      <c r="Q830" s="59"/>
      <c r="R830" s="59"/>
      <c r="T830" s="59"/>
      <c r="U830" s="59"/>
      <c r="V830" s="59"/>
    </row>
    <row r="831" spans="5:22">
      <c r="E831" s="61"/>
      <c r="P831" s="59"/>
      <c r="Q831" s="59"/>
      <c r="R831" s="59"/>
      <c r="T831" s="59"/>
      <c r="U831" s="59"/>
      <c r="V831" s="59"/>
    </row>
    <row r="832" spans="5:22">
      <c r="E832" s="61"/>
      <c r="P832" s="59"/>
      <c r="Q832" s="59"/>
      <c r="R832" s="59"/>
      <c r="T832" s="59"/>
      <c r="U832" s="59"/>
      <c r="V832" s="59"/>
    </row>
    <row r="833" spans="5:22">
      <c r="E833" s="61"/>
      <c r="P833" s="59"/>
      <c r="Q833" s="59"/>
      <c r="R833" s="59"/>
      <c r="T833" s="59"/>
      <c r="U833" s="59"/>
      <c r="V833" s="59"/>
    </row>
    <row r="834" spans="5:22">
      <c r="E834" s="61"/>
      <c r="P834" s="59"/>
      <c r="Q834" s="59"/>
      <c r="R834" s="59"/>
      <c r="T834" s="59"/>
      <c r="U834" s="59"/>
      <c r="V834" s="59"/>
    </row>
    <row r="835" spans="5:22">
      <c r="E835" s="61"/>
      <c r="P835" s="59"/>
      <c r="Q835" s="59"/>
      <c r="R835" s="59"/>
      <c r="T835" s="59"/>
      <c r="U835" s="59"/>
      <c r="V835" s="59"/>
    </row>
    <row r="836" spans="5:22">
      <c r="E836" s="61"/>
      <c r="P836" s="59"/>
      <c r="Q836" s="59"/>
      <c r="R836" s="59"/>
      <c r="T836" s="59"/>
      <c r="U836" s="59"/>
      <c r="V836" s="59"/>
    </row>
    <row r="837" spans="5:22">
      <c r="E837" s="61"/>
      <c r="P837" s="59"/>
      <c r="Q837" s="59"/>
      <c r="R837" s="59"/>
      <c r="T837" s="59"/>
      <c r="U837" s="59"/>
      <c r="V837" s="59"/>
    </row>
    <row r="838" spans="5:22">
      <c r="E838" s="61"/>
      <c r="P838" s="59"/>
      <c r="Q838" s="59"/>
      <c r="R838" s="59"/>
      <c r="T838" s="59"/>
      <c r="U838" s="59"/>
      <c r="V838" s="59"/>
    </row>
    <row r="839" spans="5:22">
      <c r="E839" s="61"/>
      <c r="P839" s="59"/>
      <c r="Q839" s="59"/>
      <c r="R839" s="59"/>
      <c r="T839" s="59"/>
      <c r="U839" s="59"/>
      <c r="V839" s="59"/>
    </row>
    <row r="840" spans="5:22">
      <c r="E840" s="61"/>
      <c r="P840" s="59"/>
      <c r="Q840" s="59"/>
      <c r="R840" s="59"/>
      <c r="T840" s="59"/>
      <c r="U840" s="59"/>
      <c r="V840" s="59"/>
    </row>
    <row r="841" spans="5:22">
      <c r="E841" s="61"/>
      <c r="P841" s="59"/>
      <c r="Q841" s="59"/>
      <c r="R841" s="59"/>
      <c r="T841" s="59"/>
      <c r="U841" s="59"/>
      <c r="V841" s="59"/>
    </row>
    <row r="842" spans="5:22">
      <c r="E842" s="61"/>
      <c r="P842" s="59"/>
      <c r="Q842" s="59"/>
      <c r="R842" s="59"/>
      <c r="T842" s="59"/>
      <c r="U842" s="59"/>
      <c r="V842" s="59"/>
    </row>
    <row r="843" spans="5:22">
      <c r="E843" s="61"/>
      <c r="P843" s="59"/>
      <c r="Q843" s="59"/>
      <c r="R843" s="59"/>
      <c r="T843" s="59"/>
      <c r="U843" s="59"/>
      <c r="V843" s="59"/>
    </row>
    <row r="844" spans="5:22">
      <c r="E844" s="61"/>
      <c r="P844" s="59"/>
      <c r="Q844" s="59"/>
      <c r="R844" s="59"/>
      <c r="T844" s="59"/>
      <c r="U844" s="59"/>
      <c r="V844" s="59"/>
    </row>
    <row r="845" spans="5:22">
      <c r="E845" s="61"/>
      <c r="P845" s="59"/>
      <c r="Q845" s="59"/>
      <c r="R845" s="59"/>
      <c r="T845" s="59"/>
      <c r="U845" s="59"/>
      <c r="V845" s="59"/>
    </row>
    <row r="846" spans="5:22">
      <c r="E846" s="61"/>
      <c r="P846" s="59"/>
      <c r="Q846" s="59"/>
      <c r="R846" s="59"/>
      <c r="T846" s="59"/>
      <c r="U846" s="59"/>
      <c r="V846" s="59"/>
    </row>
    <row r="847" spans="5:22">
      <c r="E847" s="61"/>
      <c r="P847" s="59"/>
      <c r="Q847" s="59"/>
      <c r="R847" s="59"/>
      <c r="T847" s="59"/>
      <c r="U847" s="59"/>
      <c r="V847" s="59"/>
    </row>
    <row r="848" spans="5:22">
      <c r="E848" s="61"/>
      <c r="P848" s="59"/>
      <c r="Q848" s="59"/>
      <c r="R848" s="59"/>
      <c r="T848" s="59"/>
      <c r="U848" s="59"/>
      <c r="V848" s="59"/>
    </row>
    <row r="849" spans="5:22">
      <c r="E849" s="61"/>
      <c r="P849" s="59"/>
      <c r="Q849" s="59"/>
      <c r="R849" s="59"/>
      <c r="T849" s="59"/>
      <c r="U849" s="59"/>
      <c r="V849" s="59"/>
    </row>
    <row r="850" spans="5:22">
      <c r="E850" s="61"/>
      <c r="P850" s="59"/>
      <c r="Q850" s="59"/>
      <c r="R850" s="59"/>
      <c r="T850" s="59"/>
      <c r="U850" s="59"/>
      <c r="V850" s="59"/>
    </row>
    <row r="851" spans="5:22">
      <c r="E851" s="61"/>
      <c r="P851" s="59"/>
      <c r="Q851" s="59"/>
      <c r="R851" s="59"/>
      <c r="T851" s="59"/>
      <c r="U851" s="59"/>
      <c r="V851" s="59"/>
    </row>
    <row r="852" spans="5:22">
      <c r="E852" s="61"/>
      <c r="P852" s="59"/>
      <c r="Q852" s="59"/>
      <c r="R852" s="59"/>
      <c r="T852" s="59"/>
      <c r="U852" s="59"/>
      <c r="V852" s="59"/>
    </row>
    <row r="853" spans="5:22">
      <c r="E853" s="61"/>
      <c r="P853" s="59"/>
      <c r="Q853" s="59"/>
      <c r="R853" s="59"/>
      <c r="T853" s="59"/>
      <c r="U853" s="59"/>
      <c r="V853" s="59"/>
    </row>
    <row r="854" spans="5:22">
      <c r="E854" s="61"/>
      <c r="P854" s="59"/>
      <c r="Q854" s="59"/>
      <c r="R854" s="59"/>
      <c r="T854" s="59"/>
      <c r="U854" s="59"/>
      <c r="V854" s="59"/>
    </row>
    <row r="855" spans="5:22">
      <c r="E855" s="61"/>
      <c r="P855" s="59"/>
      <c r="Q855" s="59"/>
      <c r="R855" s="59"/>
      <c r="T855" s="59"/>
      <c r="U855" s="59"/>
      <c r="V855" s="59"/>
    </row>
    <row r="856" spans="5:22">
      <c r="E856" s="61"/>
      <c r="P856" s="59"/>
      <c r="Q856" s="59"/>
      <c r="R856" s="59"/>
      <c r="T856" s="59"/>
      <c r="U856" s="59"/>
      <c r="V856" s="59"/>
    </row>
    <row r="857" spans="5:22">
      <c r="E857" s="61"/>
      <c r="P857" s="59"/>
      <c r="Q857" s="59"/>
      <c r="R857" s="59"/>
      <c r="T857" s="59"/>
      <c r="U857" s="59"/>
      <c r="V857" s="59"/>
    </row>
    <row r="858" spans="5:22">
      <c r="E858" s="61"/>
      <c r="P858" s="59"/>
      <c r="Q858" s="59"/>
      <c r="R858" s="59"/>
      <c r="T858" s="59"/>
      <c r="U858" s="59"/>
      <c r="V858" s="59"/>
    </row>
    <row r="859" spans="5:22">
      <c r="E859" s="61"/>
      <c r="P859" s="59"/>
      <c r="Q859" s="59"/>
      <c r="R859" s="59"/>
      <c r="T859" s="59"/>
      <c r="U859" s="59"/>
      <c r="V859" s="59"/>
    </row>
    <row r="860" spans="5:22">
      <c r="E860" s="61"/>
      <c r="P860" s="59"/>
      <c r="Q860" s="59"/>
      <c r="R860" s="59"/>
      <c r="T860" s="59"/>
      <c r="U860" s="59"/>
      <c r="V860" s="59"/>
    </row>
    <row r="861" spans="5:22">
      <c r="E861" s="61"/>
      <c r="P861" s="59"/>
      <c r="Q861" s="59"/>
      <c r="R861" s="59"/>
      <c r="T861" s="59"/>
      <c r="U861" s="59"/>
      <c r="V861" s="59"/>
    </row>
    <row r="862" spans="5:22">
      <c r="E862" s="61"/>
      <c r="P862" s="59"/>
      <c r="Q862" s="59"/>
      <c r="R862" s="59"/>
      <c r="T862" s="59"/>
      <c r="U862" s="59"/>
      <c r="V862" s="59"/>
    </row>
    <row r="863" spans="5:22">
      <c r="E863" s="61"/>
      <c r="P863" s="59"/>
      <c r="Q863" s="59"/>
      <c r="R863" s="59"/>
      <c r="T863" s="59"/>
      <c r="U863" s="59"/>
      <c r="V863" s="59"/>
    </row>
    <row r="864" spans="5:22">
      <c r="E864" s="61"/>
      <c r="P864" s="59"/>
      <c r="Q864" s="59"/>
      <c r="R864" s="59"/>
      <c r="T864" s="59"/>
      <c r="U864" s="59"/>
      <c r="V864" s="59"/>
    </row>
    <row r="865" spans="5:22">
      <c r="E865" s="61"/>
      <c r="P865" s="59"/>
      <c r="Q865" s="59"/>
      <c r="R865" s="59"/>
      <c r="T865" s="59"/>
      <c r="U865" s="59"/>
      <c r="V865" s="59"/>
    </row>
    <row r="866" spans="5:22">
      <c r="E866" s="61"/>
      <c r="P866" s="59"/>
      <c r="Q866" s="59"/>
      <c r="R866" s="59"/>
      <c r="T866" s="59"/>
      <c r="U866" s="59"/>
      <c r="V866" s="59"/>
    </row>
    <row r="867" spans="5:22">
      <c r="E867" s="61"/>
      <c r="P867" s="59"/>
      <c r="Q867" s="59"/>
      <c r="R867" s="59"/>
      <c r="T867" s="59"/>
      <c r="U867" s="59"/>
      <c r="V867" s="59"/>
    </row>
    <row r="868" spans="5:22">
      <c r="E868" s="61"/>
      <c r="P868" s="59"/>
      <c r="Q868" s="59"/>
      <c r="R868" s="59"/>
      <c r="T868" s="59"/>
      <c r="U868" s="59"/>
      <c r="V868" s="59"/>
    </row>
    <row r="869" spans="5:22">
      <c r="E869" s="61"/>
      <c r="P869" s="59"/>
      <c r="Q869" s="59"/>
      <c r="R869" s="59"/>
      <c r="T869" s="59"/>
      <c r="U869" s="59"/>
      <c r="V869" s="59"/>
    </row>
    <row r="870" spans="5:22">
      <c r="E870" s="61"/>
      <c r="P870" s="59"/>
      <c r="Q870" s="59"/>
      <c r="R870" s="59"/>
      <c r="T870" s="59"/>
      <c r="U870" s="59"/>
      <c r="V870" s="59"/>
    </row>
    <row r="871" spans="5:22">
      <c r="E871" s="61"/>
      <c r="P871" s="59"/>
      <c r="Q871" s="59"/>
      <c r="R871" s="59"/>
      <c r="T871" s="59"/>
      <c r="U871" s="59"/>
      <c r="V871" s="59"/>
    </row>
    <row r="872" spans="5:22">
      <c r="E872" s="61"/>
      <c r="P872" s="59"/>
      <c r="Q872" s="59"/>
      <c r="R872" s="59"/>
      <c r="T872" s="59"/>
      <c r="U872" s="59"/>
      <c r="V872" s="59"/>
    </row>
    <row r="873" spans="5:22">
      <c r="E873" s="61"/>
      <c r="P873" s="59"/>
      <c r="Q873" s="59"/>
      <c r="R873" s="59"/>
      <c r="T873" s="59"/>
      <c r="U873" s="59"/>
      <c r="V873" s="59"/>
    </row>
    <row r="874" spans="5:22">
      <c r="E874" s="61"/>
      <c r="P874" s="59"/>
      <c r="Q874" s="59"/>
      <c r="R874" s="59"/>
      <c r="T874" s="59"/>
      <c r="U874" s="59"/>
      <c r="V874" s="59"/>
    </row>
    <row r="875" spans="5:22">
      <c r="E875" s="61"/>
      <c r="P875" s="59"/>
      <c r="Q875" s="59"/>
      <c r="R875" s="59"/>
      <c r="T875" s="59"/>
      <c r="U875" s="59"/>
      <c r="V875" s="59"/>
    </row>
    <row r="876" spans="5:22">
      <c r="E876" s="61"/>
      <c r="P876" s="59"/>
      <c r="Q876" s="59"/>
      <c r="R876" s="59"/>
      <c r="T876" s="59"/>
      <c r="U876" s="59"/>
      <c r="V876" s="59"/>
    </row>
    <row r="877" spans="5:22">
      <c r="E877" s="61"/>
      <c r="P877" s="59"/>
      <c r="Q877" s="59"/>
      <c r="R877" s="59"/>
      <c r="T877" s="59"/>
      <c r="U877" s="59"/>
      <c r="V877" s="59"/>
    </row>
    <row r="878" spans="5:22">
      <c r="E878" s="61"/>
      <c r="P878" s="59"/>
      <c r="Q878" s="59"/>
      <c r="R878" s="59"/>
      <c r="T878" s="59"/>
      <c r="U878" s="59"/>
      <c r="V878" s="59"/>
    </row>
    <row r="879" spans="5:22">
      <c r="E879" s="61"/>
      <c r="P879" s="59"/>
      <c r="Q879" s="59"/>
      <c r="R879" s="59"/>
      <c r="T879" s="59"/>
      <c r="U879" s="59"/>
      <c r="V879" s="59"/>
    </row>
    <row r="880" spans="5:22">
      <c r="E880" s="61"/>
      <c r="P880" s="59"/>
      <c r="Q880" s="59"/>
      <c r="R880" s="59"/>
      <c r="T880" s="59"/>
      <c r="U880" s="59"/>
      <c r="V880" s="59"/>
    </row>
    <row r="881" spans="5:22">
      <c r="E881" s="61"/>
      <c r="P881" s="59"/>
      <c r="Q881" s="59"/>
      <c r="R881" s="59"/>
      <c r="T881" s="59"/>
      <c r="U881" s="59"/>
      <c r="V881" s="59"/>
    </row>
    <row r="882" spans="5:22">
      <c r="E882" s="61"/>
      <c r="P882" s="59"/>
      <c r="Q882" s="59"/>
      <c r="R882" s="59"/>
      <c r="T882" s="59"/>
      <c r="U882" s="59"/>
      <c r="V882" s="59"/>
    </row>
    <row r="883" spans="5:22">
      <c r="E883" s="61"/>
      <c r="P883" s="59"/>
      <c r="Q883" s="59"/>
      <c r="R883" s="59"/>
      <c r="T883" s="59"/>
      <c r="U883" s="59"/>
      <c r="V883" s="59"/>
    </row>
    <row r="884" spans="5:22">
      <c r="E884" s="61"/>
      <c r="P884" s="59"/>
      <c r="Q884" s="59"/>
      <c r="R884" s="59"/>
      <c r="T884" s="59"/>
      <c r="U884" s="59"/>
      <c r="V884" s="59"/>
    </row>
    <row r="885" spans="5:22">
      <c r="E885" s="61"/>
      <c r="P885" s="59"/>
      <c r="Q885" s="59"/>
      <c r="R885" s="59"/>
      <c r="T885" s="59"/>
      <c r="U885" s="59"/>
      <c r="V885" s="59"/>
    </row>
    <row r="886" spans="5:22">
      <c r="E886" s="61"/>
      <c r="P886" s="59"/>
      <c r="Q886" s="59"/>
      <c r="R886" s="59"/>
      <c r="T886" s="59"/>
      <c r="U886" s="59"/>
      <c r="V886" s="59"/>
    </row>
    <row r="887" spans="5:22">
      <c r="E887" s="61"/>
      <c r="P887" s="59"/>
      <c r="Q887" s="59"/>
      <c r="R887" s="59"/>
      <c r="T887" s="59"/>
      <c r="U887" s="59"/>
      <c r="V887" s="59"/>
    </row>
    <row r="888" spans="5:22">
      <c r="E888" s="61"/>
      <c r="P888" s="59"/>
      <c r="Q888" s="59"/>
      <c r="R888" s="59"/>
      <c r="T888" s="59"/>
      <c r="U888" s="59"/>
      <c r="V888" s="59"/>
    </row>
    <row r="889" spans="5:22">
      <c r="E889" s="61"/>
      <c r="P889" s="59"/>
      <c r="Q889" s="59"/>
      <c r="R889" s="59"/>
      <c r="T889" s="59"/>
      <c r="U889" s="59"/>
      <c r="V889" s="59"/>
    </row>
    <row r="890" spans="5:22">
      <c r="E890" s="61"/>
      <c r="P890" s="59"/>
      <c r="Q890" s="59"/>
      <c r="R890" s="59"/>
      <c r="T890" s="59"/>
      <c r="U890" s="59"/>
      <c r="V890" s="59"/>
    </row>
    <row r="891" spans="5:22">
      <c r="E891" s="61"/>
      <c r="P891" s="59"/>
      <c r="Q891" s="59"/>
      <c r="R891" s="59"/>
      <c r="T891" s="59"/>
      <c r="U891" s="59"/>
      <c r="V891" s="59"/>
    </row>
    <row r="892" spans="5:22">
      <c r="E892" s="61"/>
      <c r="P892" s="59"/>
      <c r="Q892" s="59"/>
      <c r="R892" s="59"/>
      <c r="T892" s="59"/>
      <c r="U892" s="59"/>
      <c r="V892" s="59"/>
    </row>
    <row r="893" spans="5:22">
      <c r="E893" s="61"/>
      <c r="P893" s="59"/>
      <c r="Q893" s="59"/>
      <c r="R893" s="59"/>
      <c r="T893" s="59"/>
      <c r="U893" s="59"/>
      <c r="V893" s="59"/>
    </row>
    <row r="894" spans="5:22">
      <c r="E894" s="61"/>
      <c r="P894" s="59"/>
      <c r="Q894" s="59"/>
      <c r="R894" s="59"/>
      <c r="T894" s="59"/>
      <c r="U894" s="59"/>
      <c r="V894" s="59"/>
    </row>
    <row r="895" spans="5:22">
      <c r="E895" s="61"/>
      <c r="P895" s="59"/>
      <c r="Q895" s="59"/>
      <c r="R895" s="59"/>
      <c r="T895" s="59"/>
      <c r="U895" s="59"/>
      <c r="V895" s="59"/>
    </row>
    <row r="896" spans="5:22">
      <c r="E896" s="61"/>
      <c r="P896" s="59"/>
      <c r="Q896" s="59"/>
      <c r="R896" s="59"/>
      <c r="T896" s="59"/>
      <c r="U896" s="59"/>
      <c r="V896" s="59"/>
    </row>
    <row r="897" spans="5:22">
      <c r="E897" s="61"/>
      <c r="P897" s="59"/>
      <c r="Q897" s="59"/>
      <c r="R897" s="59"/>
      <c r="T897" s="59"/>
      <c r="U897" s="59"/>
      <c r="V897" s="59"/>
    </row>
    <row r="898" spans="5:22">
      <c r="E898" s="61"/>
      <c r="P898" s="59"/>
      <c r="Q898" s="59"/>
      <c r="R898" s="59"/>
      <c r="T898" s="59"/>
      <c r="U898" s="59"/>
      <c r="V898" s="59"/>
    </row>
    <row r="899" spans="5:22">
      <c r="E899" s="61"/>
      <c r="P899" s="59"/>
      <c r="Q899" s="59"/>
      <c r="R899" s="59"/>
      <c r="T899" s="59"/>
      <c r="U899" s="59"/>
      <c r="V899" s="59"/>
    </row>
    <row r="900" spans="5:22">
      <c r="E900" s="61"/>
      <c r="P900" s="59"/>
      <c r="Q900" s="59"/>
      <c r="R900" s="59"/>
      <c r="T900" s="59"/>
      <c r="U900" s="59"/>
      <c r="V900" s="59"/>
    </row>
    <row r="901" spans="5:22">
      <c r="E901" s="61"/>
      <c r="P901" s="59"/>
      <c r="Q901" s="59"/>
      <c r="R901" s="59"/>
      <c r="T901" s="59"/>
      <c r="U901" s="59"/>
      <c r="V901" s="59"/>
    </row>
    <row r="902" spans="5:22">
      <c r="E902" s="61"/>
      <c r="P902" s="59"/>
      <c r="Q902" s="59"/>
      <c r="R902" s="59"/>
      <c r="T902" s="59"/>
      <c r="U902" s="59"/>
      <c r="V902" s="59"/>
    </row>
    <row r="903" spans="5:22">
      <c r="E903" s="61"/>
      <c r="P903" s="59"/>
      <c r="Q903" s="59"/>
      <c r="R903" s="59"/>
      <c r="T903" s="59"/>
      <c r="U903" s="59"/>
      <c r="V903" s="59"/>
    </row>
    <row r="904" spans="5:22">
      <c r="E904" s="61"/>
      <c r="P904" s="59"/>
      <c r="Q904" s="59"/>
      <c r="R904" s="59"/>
      <c r="T904" s="59"/>
      <c r="U904" s="59"/>
      <c r="V904" s="59"/>
    </row>
    <row r="905" spans="5:22">
      <c r="E905" s="61"/>
      <c r="P905" s="59"/>
      <c r="Q905" s="59"/>
      <c r="R905" s="59"/>
      <c r="T905" s="59"/>
      <c r="U905" s="59"/>
      <c r="V905" s="59"/>
    </row>
    <row r="906" spans="5:22">
      <c r="E906" s="61"/>
      <c r="P906" s="59"/>
      <c r="Q906" s="59"/>
      <c r="R906" s="59"/>
      <c r="T906" s="59"/>
      <c r="U906" s="59"/>
      <c r="V906" s="59"/>
    </row>
    <row r="907" spans="5:22">
      <c r="E907" s="61"/>
      <c r="P907" s="59"/>
      <c r="Q907" s="59"/>
      <c r="R907" s="59"/>
      <c r="T907" s="59"/>
      <c r="U907" s="59"/>
      <c r="V907" s="59"/>
    </row>
    <row r="908" spans="5:22">
      <c r="E908" s="61"/>
      <c r="P908" s="59"/>
      <c r="Q908" s="59"/>
      <c r="R908" s="59"/>
      <c r="T908" s="59"/>
      <c r="U908" s="59"/>
      <c r="V908" s="59"/>
    </row>
    <row r="909" spans="5:22">
      <c r="E909" s="61"/>
      <c r="P909" s="59"/>
      <c r="Q909" s="59"/>
      <c r="R909" s="59"/>
      <c r="T909" s="59"/>
      <c r="U909" s="59"/>
      <c r="V909" s="59"/>
    </row>
    <row r="910" spans="5:22">
      <c r="E910" s="61"/>
      <c r="P910" s="59"/>
      <c r="Q910" s="59"/>
      <c r="R910" s="59"/>
      <c r="T910" s="59"/>
      <c r="U910" s="59"/>
      <c r="V910" s="59"/>
    </row>
    <row r="911" spans="5:22">
      <c r="E911" s="61"/>
      <c r="P911" s="59"/>
      <c r="Q911" s="59"/>
      <c r="R911" s="59"/>
      <c r="T911" s="59"/>
      <c r="U911" s="59"/>
      <c r="V911" s="59"/>
    </row>
    <row r="912" spans="5:22">
      <c r="E912" s="61"/>
      <c r="P912" s="59"/>
      <c r="Q912" s="59"/>
      <c r="R912" s="59"/>
      <c r="T912" s="59"/>
      <c r="U912" s="59"/>
      <c r="V912" s="59"/>
    </row>
    <row r="913" spans="5:22">
      <c r="E913" s="61"/>
      <c r="P913" s="59"/>
      <c r="Q913" s="59"/>
      <c r="R913" s="59"/>
      <c r="T913" s="59"/>
      <c r="U913" s="59"/>
      <c r="V913" s="59"/>
    </row>
    <row r="914" spans="5:22">
      <c r="E914" s="61"/>
      <c r="P914" s="59"/>
      <c r="Q914" s="59"/>
      <c r="R914" s="59"/>
      <c r="T914" s="59"/>
      <c r="U914" s="59"/>
      <c r="V914" s="59"/>
    </row>
    <row r="915" spans="5:22">
      <c r="E915" s="61"/>
      <c r="P915" s="59"/>
      <c r="Q915" s="59"/>
      <c r="R915" s="59"/>
      <c r="T915" s="59"/>
      <c r="U915" s="59"/>
      <c r="V915" s="59"/>
    </row>
    <row r="916" spans="5:22">
      <c r="E916" s="61"/>
      <c r="P916" s="59"/>
      <c r="Q916" s="59"/>
      <c r="R916" s="59"/>
      <c r="T916" s="59"/>
      <c r="U916" s="59"/>
      <c r="V916" s="59"/>
    </row>
    <row r="917" spans="5:22">
      <c r="E917" s="61"/>
      <c r="P917" s="59"/>
      <c r="Q917" s="59"/>
      <c r="R917" s="59"/>
      <c r="T917" s="59"/>
      <c r="U917" s="59"/>
      <c r="V917" s="59"/>
    </row>
    <row r="918" spans="5:22">
      <c r="E918" s="61"/>
      <c r="P918" s="59"/>
      <c r="Q918" s="59"/>
      <c r="R918" s="59"/>
      <c r="T918" s="59"/>
      <c r="U918" s="59"/>
      <c r="V918" s="59"/>
    </row>
    <row r="919" spans="5:22">
      <c r="E919" s="61"/>
      <c r="P919" s="59"/>
      <c r="Q919" s="59"/>
      <c r="R919" s="59"/>
      <c r="T919" s="59"/>
      <c r="U919" s="59"/>
      <c r="V919" s="59"/>
    </row>
    <row r="920" spans="5:22">
      <c r="E920" s="61"/>
      <c r="P920" s="59"/>
      <c r="Q920" s="59"/>
      <c r="R920" s="59"/>
      <c r="T920" s="59"/>
      <c r="U920" s="59"/>
      <c r="V920" s="59"/>
    </row>
    <row r="921" spans="5:22">
      <c r="E921" s="61"/>
      <c r="P921" s="59"/>
      <c r="Q921" s="59"/>
      <c r="R921" s="59"/>
      <c r="T921" s="59"/>
      <c r="U921" s="59"/>
      <c r="V921" s="59"/>
    </row>
    <row r="922" spans="5:22">
      <c r="E922" s="61"/>
      <c r="P922" s="59"/>
      <c r="Q922" s="59"/>
      <c r="R922" s="59"/>
      <c r="T922" s="59"/>
      <c r="U922" s="59"/>
      <c r="V922" s="59"/>
    </row>
    <row r="923" spans="5:22">
      <c r="E923" s="61"/>
      <c r="P923" s="59"/>
      <c r="Q923" s="59"/>
      <c r="R923" s="59"/>
      <c r="T923" s="59"/>
      <c r="U923" s="59"/>
      <c r="V923" s="59"/>
    </row>
    <row r="924" spans="5:22">
      <c r="E924" s="61"/>
      <c r="P924" s="59"/>
      <c r="Q924" s="59"/>
      <c r="R924" s="59"/>
      <c r="T924" s="59"/>
      <c r="U924" s="59"/>
      <c r="V924" s="59"/>
    </row>
    <row r="925" spans="5:22">
      <c r="E925" s="61"/>
      <c r="P925" s="59"/>
      <c r="Q925" s="59"/>
      <c r="R925" s="59"/>
      <c r="T925" s="59"/>
      <c r="U925" s="59"/>
      <c r="V925" s="59"/>
    </row>
    <row r="926" spans="5:22">
      <c r="E926" s="61"/>
      <c r="P926" s="59"/>
      <c r="Q926" s="59"/>
      <c r="R926" s="59"/>
      <c r="T926" s="59"/>
      <c r="U926" s="59"/>
      <c r="V926" s="59"/>
    </row>
    <row r="927" spans="5:22">
      <c r="E927" s="61"/>
      <c r="P927" s="59"/>
      <c r="Q927" s="59"/>
      <c r="R927" s="59"/>
      <c r="T927" s="59"/>
      <c r="U927" s="59"/>
      <c r="V927" s="59"/>
    </row>
    <row r="928" spans="5:22">
      <c r="E928" s="61"/>
      <c r="P928" s="59"/>
      <c r="Q928" s="59"/>
      <c r="R928" s="59"/>
      <c r="T928" s="59"/>
      <c r="U928" s="59"/>
      <c r="V928" s="59"/>
    </row>
    <row r="929" spans="5:22">
      <c r="E929" s="61"/>
      <c r="P929" s="59"/>
      <c r="Q929" s="59"/>
      <c r="R929" s="59"/>
      <c r="T929" s="59"/>
      <c r="U929" s="59"/>
      <c r="V929" s="59"/>
    </row>
    <row r="930" spans="5:22">
      <c r="E930" s="61"/>
      <c r="P930" s="59"/>
      <c r="Q930" s="59"/>
      <c r="R930" s="59"/>
      <c r="T930" s="59"/>
      <c r="U930" s="59"/>
      <c r="V930" s="59"/>
    </row>
    <row r="931" spans="5:22">
      <c r="E931" s="61"/>
      <c r="P931" s="59"/>
      <c r="Q931" s="59"/>
      <c r="R931" s="59"/>
      <c r="T931" s="59"/>
      <c r="U931" s="59"/>
      <c r="V931" s="59"/>
    </row>
    <row r="932" spans="5:22">
      <c r="E932" s="61"/>
      <c r="P932" s="59"/>
      <c r="Q932" s="59"/>
      <c r="R932" s="59"/>
      <c r="T932" s="59"/>
      <c r="U932" s="59"/>
      <c r="V932" s="59"/>
    </row>
    <row r="933" spans="5:22">
      <c r="E933" s="61"/>
      <c r="P933" s="59"/>
      <c r="Q933" s="59"/>
      <c r="R933" s="59"/>
      <c r="T933" s="59"/>
      <c r="U933" s="59"/>
      <c r="V933" s="59"/>
    </row>
    <row r="934" spans="5:22">
      <c r="E934" s="61"/>
      <c r="P934" s="59"/>
      <c r="Q934" s="59"/>
      <c r="R934" s="59"/>
      <c r="T934" s="59"/>
      <c r="U934" s="59"/>
      <c r="V934" s="59"/>
    </row>
    <row r="935" spans="5:22">
      <c r="E935" s="61"/>
      <c r="P935" s="59"/>
      <c r="Q935" s="59"/>
      <c r="R935" s="59"/>
      <c r="T935" s="59"/>
      <c r="U935" s="59"/>
      <c r="V935" s="59"/>
    </row>
    <row r="936" spans="5:22">
      <c r="E936" s="61"/>
      <c r="P936" s="59"/>
      <c r="Q936" s="59"/>
      <c r="R936" s="59"/>
      <c r="T936" s="59"/>
      <c r="U936" s="59"/>
      <c r="V936" s="59"/>
    </row>
    <row r="937" spans="5:22">
      <c r="E937" s="61"/>
      <c r="P937" s="59"/>
      <c r="Q937" s="59"/>
      <c r="R937" s="59"/>
      <c r="T937" s="59"/>
      <c r="U937" s="59"/>
      <c r="V937" s="59"/>
    </row>
    <row r="938" spans="5:22">
      <c r="E938" s="61"/>
      <c r="P938" s="59"/>
      <c r="Q938" s="59"/>
      <c r="R938" s="59"/>
      <c r="T938" s="59"/>
      <c r="U938" s="59"/>
      <c r="V938" s="59"/>
    </row>
    <row r="939" spans="5:22">
      <c r="E939" s="61"/>
      <c r="P939" s="59"/>
      <c r="Q939" s="59"/>
      <c r="R939" s="59"/>
      <c r="T939" s="59"/>
      <c r="U939" s="59"/>
      <c r="V939" s="59"/>
    </row>
    <row r="940" spans="5:22">
      <c r="E940" s="61"/>
      <c r="P940" s="59"/>
      <c r="Q940" s="59"/>
      <c r="R940" s="59"/>
      <c r="T940" s="59"/>
      <c r="U940" s="59"/>
      <c r="V940" s="59"/>
    </row>
    <row r="941" spans="5:22">
      <c r="E941" s="61"/>
      <c r="P941" s="59"/>
      <c r="Q941" s="59"/>
      <c r="R941" s="59"/>
      <c r="T941" s="59"/>
      <c r="U941" s="59"/>
      <c r="V941" s="59"/>
    </row>
    <row r="942" spans="5:22">
      <c r="E942" s="61"/>
      <c r="P942" s="59"/>
      <c r="Q942" s="59"/>
      <c r="R942" s="59"/>
      <c r="T942" s="59"/>
      <c r="U942" s="59"/>
      <c r="V942" s="59"/>
    </row>
    <row r="943" spans="5:22">
      <c r="E943" s="61"/>
      <c r="P943" s="59"/>
      <c r="Q943" s="59"/>
      <c r="R943" s="59"/>
      <c r="T943" s="59"/>
      <c r="U943" s="59"/>
      <c r="V943" s="59"/>
    </row>
    <row r="944" spans="5:22">
      <c r="E944" s="61"/>
      <c r="P944" s="59"/>
      <c r="Q944" s="59"/>
      <c r="R944" s="59"/>
      <c r="T944" s="59"/>
      <c r="U944" s="59"/>
      <c r="V944" s="59"/>
    </row>
    <row r="945" spans="5:22">
      <c r="E945" s="61"/>
      <c r="P945" s="59"/>
      <c r="Q945" s="59"/>
      <c r="R945" s="59"/>
      <c r="T945" s="59"/>
      <c r="U945" s="59"/>
      <c r="V945" s="59"/>
    </row>
    <row r="946" spans="5:22">
      <c r="E946" s="61"/>
      <c r="P946" s="59"/>
      <c r="Q946" s="59"/>
      <c r="R946" s="59"/>
      <c r="T946" s="59"/>
      <c r="U946" s="59"/>
      <c r="V946" s="59"/>
    </row>
    <row r="947" spans="5:22">
      <c r="E947" s="61"/>
      <c r="P947" s="59"/>
      <c r="Q947" s="59"/>
      <c r="R947" s="59"/>
      <c r="T947" s="59"/>
      <c r="U947" s="59"/>
      <c r="V947" s="59"/>
    </row>
    <row r="948" spans="5:22">
      <c r="E948" s="61"/>
      <c r="P948" s="59"/>
      <c r="Q948" s="59"/>
      <c r="R948" s="59"/>
      <c r="T948" s="59"/>
      <c r="U948" s="59"/>
      <c r="V948" s="59"/>
    </row>
    <row r="949" spans="5:22">
      <c r="E949" s="61"/>
      <c r="P949" s="59"/>
      <c r="Q949" s="59"/>
      <c r="R949" s="59"/>
      <c r="T949" s="59"/>
      <c r="U949" s="59"/>
      <c r="V949" s="59"/>
    </row>
    <row r="950" spans="5:22">
      <c r="E950" s="61"/>
      <c r="P950" s="59"/>
      <c r="Q950" s="59"/>
      <c r="R950" s="59"/>
      <c r="T950" s="59"/>
      <c r="U950" s="59"/>
      <c r="V950" s="59"/>
    </row>
    <row r="951" spans="5:22">
      <c r="E951" s="61"/>
      <c r="P951" s="59"/>
      <c r="Q951" s="59"/>
      <c r="R951" s="59"/>
      <c r="T951" s="59"/>
      <c r="U951" s="59"/>
      <c r="V951" s="59"/>
    </row>
    <row r="952" spans="5:22">
      <c r="E952" s="61"/>
      <c r="P952" s="59"/>
      <c r="Q952" s="59"/>
      <c r="R952" s="59"/>
      <c r="T952" s="59"/>
      <c r="U952" s="59"/>
      <c r="V952" s="59"/>
    </row>
    <row r="953" spans="5:22">
      <c r="E953" s="61"/>
      <c r="P953" s="59"/>
      <c r="Q953" s="59"/>
      <c r="R953" s="59"/>
      <c r="T953" s="59"/>
      <c r="U953" s="59"/>
      <c r="V953" s="59"/>
    </row>
    <row r="954" spans="5:22">
      <c r="E954" s="61"/>
      <c r="P954" s="59"/>
      <c r="Q954" s="59"/>
      <c r="R954" s="59"/>
      <c r="T954" s="59"/>
      <c r="U954" s="59"/>
      <c r="V954" s="59"/>
    </row>
    <row r="955" spans="5:22">
      <c r="E955" s="61"/>
      <c r="P955" s="59"/>
      <c r="Q955" s="59"/>
      <c r="R955" s="59"/>
      <c r="T955" s="59"/>
      <c r="U955" s="59"/>
      <c r="V955" s="59"/>
    </row>
    <row r="956" spans="5:22">
      <c r="E956" s="61"/>
      <c r="P956" s="59"/>
      <c r="Q956" s="59"/>
      <c r="R956" s="59"/>
      <c r="T956" s="59"/>
      <c r="U956" s="59"/>
      <c r="V956" s="59"/>
    </row>
    <row r="957" spans="5:22">
      <c r="E957" s="61"/>
      <c r="P957" s="59"/>
      <c r="Q957" s="59"/>
      <c r="R957" s="59"/>
      <c r="T957" s="59"/>
      <c r="U957" s="59"/>
      <c r="V957" s="59"/>
    </row>
    <row r="958" spans="5:22">
      <c r="E958" s="61"/>
      <c r="P958" s="59"/>
      <c r="Q958" s="59"/>
      <c r="R958" s="59"/>
      <c r="T958" s="59"/>
      <c r="U958" s="59"/>
      <c r="V958" s="59"/>
    </row>
    <row r="959" spans="5:22">
      <c r="E959" s="61"/>
      <c r="P959" s="59"/>
      <c r="Q959" s="59"/>
      <c r="R959" s="59"/>
      <c r="T959" s="59"/>
      <c r="U959" s="59"/>
      <c r="V959" s="59"/>
    </row>
    <row r="960" spans="5:22">
      <c r="E960" s="61"/>
      <c r="P960" s="59"/>
      <c r="Q960" s="59"/>
      <c r="R960" s="59"/>
      <c r="T960" s="59"/>
      <c r="U960" s="59"/>
      <c r="V960" s="59"/>
    </row>
    <row r="961" spans="5:22">
      <c r="E961" s="61"/>
      <c r="P961" s="59"/>
      <c r="Q961" s="59"/>
      <c r="R961" s="59"/>
      <c r="T961" s="59"/>
      <c r="U961" s="59"/>
      <c r="V961" s="59"/>
    </row>
    <row r="962" spans="5:22">
      <c r="E962" s="61"/>
      <c r="P962" s="59"/>
      <c r="Q962" s="59"/>
      <c r="R962" s="59"/>
      <c r="T962" s="59"/>
      <c r="U962" s="59"/>
      <c r="V962" s="59"/>
    </row>
    <row r="963" spans="5:22">
      <c r="E963" s="61"/>
      <c r="P963" s="59"/>
      <c r="Q963" s="59"/>
      <c r="R963" s="59"/>
      <c r="T963" s="59"/>
      <c r="U963" s="59"/>
      <c r="V963" s="59"/>
    </row>
    <row r="964" spans="5:22">
      <c r="E964" s="61"/>
      <c r="P964" s="59"/>
      <c r="Q964" s="59"/>
      <c r="R964" s="59"/>
      <c r="T964" s="59"/>
      <c r="U964" s="59"/>
      <c r="V964" s="59"/>
    </row>
    <row r="965" spans="5:22">
      <c r="E965" s="61"/>
      <c r="P965" s="59"/>
      <c r="Q965" s="59"/>
      <c r="R965" s="59"/>
      <c r="T965" s="59"/>
      <c r="U965" s="59"/>
      <c r="V965" s="59"/>
    </row>
    <row r="966" spans="5:22">
      <c r="E966" s="61"/>
      <c r="P966" s="59"/>
      <c r="Q966" s="59"/>
      <c r="R966" s="59"/>
      <c r="T966" s="59"/>
      <c r="U966" s="59"/>
      <c r="V966" s="59"/>
    </row>
    <row r="967" spans="5:22">
      <c r="E967" s="61"/>
      <c r="P967" s="59"/>
      <c r="Q967" s="59"/>
      <c r="R967" s="59"/>
      <c r="T967" s="59"/>
      <c r="U967" s="59"/>
      <c r="V967" s="59"/>
    </row>
    <row r="968" spans="5:22">
      <c r="E968" s="61"/>
      <c r="P968" s="59"/>
      <c r="Q968" s="59"/>
      <c r="R968" s="59"/>
      <c r="T968" s="59"/>
      <c r="U968" s="59"/>
      <c r="V968" s="59"/>
    </row>
    <row r="969" spans="5:22">
      <c r="E969" s="61"/>
      <c r="P969" s="59"/>
      <c r="Q969" s="59"/>
      <c r="R969" s="59"/>
      <c r="T969" s="59"/>
      <c r="U969" s="59"/>
      <c r="V969" s="59"/>
    </row>
    <row r="970" spans="5:22">
      <c r="E970" s="61"/>
      <c r="P970" s="59"/>
      <c r="Q970" s="59"/>
      <c r="R970" s="59"/>
      <c r="T970" s="59"/>
      <c r="U970" s="59"/>
      <c r="V970" s="59"/>
    </row>
    <row r="971" spans="5:22">
      <c r="E971" s="61"/>
      <c r="P971" s="59"/>
      <c r="Q971" s="59"/>
      <c r="R971" s="59"/>
      <c r="T971" s="59"/>
      <c r="U971" s="59"/>
      <c r="V971" s="59"/>
    </row>
    <row r="972" spans="5:22">
      <c r="E972" s="61"/>
      <c r="P972" s="59"/>
      <c r="Q972" s="59"/>
      <c r="R972" s="59"/>
      <c r="T972" s="59"/>
      <c r="U972" s="59"/>
      <c r="V972" s="59"/>
    </row>
    <row r="973" spans="5:22">
      <c r="E973" s="61"/>
      <c r="P973" s="59"/>
      <c r="Q973" s="59"/>
      <c r="R973" s="59"/>
      <c r="T973" s="59"/>
      <c r="U973" s="59"/>
      <c r="V973" s="59"/>
    </row>
    <row r="974" spans="5:22">
      <c r="E974" s="61"/>
      <c r="P974" s="59"/>
      <c r="Q974" s="59"/>
      <c r="R974" s="59"/>
      <c r="T974" s="59"/>
      <c r="U974" s="59"/>
      <c r="V974" s="59"/>
    </row>
    <row r="975" spans="5:22">
      <c r="E975" s="61"/>
      <c r="P975" s="59"/>
      <c r="Q975" s="59"/>
      <c r="R975" s="59"/>
      <c r="T975" s="59"/>
      <c r="U975" s="59"/>
      <c r="V975" s="59"/>
    </row>
    <row r="976" spans="5:22">
      <c r="E976" s="61"/>
      <c r="P976" s="59"/>
      <c r="Q976" s="59"/>
      <c r="R976" s="59"/>
      <c r="T976" s="59"/>
      <c r="U976" s="59"/>
      <c r="V976" s="59"/>
    </row>
    <row r="977" spans="5:22">
      <c r="E977" s="61"/>
      <c r="P977" s="59"/>
      <c r="Q977" s="59"/>
      <c r="R977" s="59"/>
      <c r="T977" s="59"/>
      <c r="U977" s="59"/>
      <c r="V977" s="59"/>
    </row>
    <row r="978" spans="5:22">
      <c r="E978" s="61"/>
      <c r="P978" s="59"/>
      <c r="Q978" s="59"/>
      <c r="R978" s="59"/>
      <c r="T978" s="59"/>
      <c r="U978" s="59"/>
      <c r="V978" s="59"/>
    </row>
    <row r="979" spans="5:22">
      <c r="E979" s="61"/>
      <c r="P979" s="59"/>
      <c r="Q979" s="59"/>
      <c r="R979" s="59"/>
      <c r="T979" s="59"/>
      <c r="U979" s="59"/>
      <c r="V979" s="59"/>
    </row>
    <row r="980" spans="5:22">
      <c r="E980" s="61"/>
      <c r="P980" s="59"/>
      <c r="Q980" s="59"/>
      <c r="R980" s="59"/>
      <c r="T980" s="59"/>
      <c r="U980" s="59"/>
      <c r="V980" s="59"/>
    </row>
    <row r="981" spans="5:22">
      <c r="E981" s="61"/>
      <c r="P981" s="59"/>
      <c r="Q981" s="59"/>
      <c r="R981" s="59"/>
      <c r="T981" s="59"/>
      <c r="U981" s="59"/>
      <c r="V981" s="59"/>
    </row>
    <row r="982" spans="5:22">
      <c r="E982" s="61"/>
      <c r="P982" s="59"/>
      <c r="Q982" s="59"/>
      <c r="R982" s="59"/>
      <c r="T982" s="59"/>
      <c r="U982" s="59"/>
      <c r="V982" s="59"/>
    </row>
    <row r="983" spans="5:22">
      <c r="E983" s="61"/>
      <c r="P983" s="59"/>
      <c r="Q983" s="59"/>
      <c r="R983" s="59"/>
      <c r="T983" s="59"/>
      <c r="U983" s="59"/>
      <c r="V983" s="59"/>
    </row>
    <row r="984" spans="5:22">
      <c r="E984" s="61"/>
      <c r="P984" s="59"/>
      <c r="Q984" s="59"/>
      <c r="R984" s="59"/>
      <c r="T984" s="59"/>
      <c r="U984" s="59"/>
      <c r="V984" s="59"/>
    </row>
    <row r="985" spans="5:22">
      <c r="E985" s="61"/>
      <c r="P985" s="59"/>
      <c r="Q985" s="59"/>
      <c r="R985" s="59"/>
      <c r="T985" s="59"/>
      <c r="U985" s="59"/>
      <c r="V985" s="59"/>
    </row>
    <row r="986" spans="5:22">
      <c r="E986" s="61"/>
      <c r="P986" s="59"/>
      <c r="Q986" s="59"/>
      <c r="R986" s="59"/>
      <c r="T986" s="59"/>
      <c r="U986" s="59"/>
      <c r="V986" s="59"/>
    </row>
    <row r="987" spans="5:22">
      <c r="E987" s="61"/>
      <c r="P987" s="59"/>
      <c r="Q987" s="59"/>
      <c r="R987" s="59"/>
      <c r="T987" s="59"/>
      <c r="U987" s="59"/>
      <c r="V987" s="59"/>
    </row>
    <row r="988" spans="5:22">
      <c r="E988" s="61"/>
      <c r="P988" s="59"/>
      <c r="Q988" s="59"/>
      <c r="R988" s="59"/>
      <c r="T988" s="59"/>
      <c r="U988" s="59"/>
      <c r="V988" s="59"/>
    </row>
    <row r="989" spans="5:22">
      <c r="E989" s="61"/>
      <c r="P989" s="59"/>
      <c r="Q989" s="59"/>
      <c r="R989" s="59"/>
      <c r="T989" s="59"/>
      <c r="U989" s="59"/>
      <c r="V989" s="59"/>
    </row>
    <row r="990" spans="5:22">
      <c r="E990" s="61"/>
      <c r="P990" s="59"/>
      <c r="Q990" s="59"/>
      <c r="R990" s="59"/>
      <c r="T990" s="59"/>
      <c r="U990" s="59"/>
      <c r="V990" s="59"/>
    </row>
    <row r="991" spans="5:22">
      <c r="E991" s="61"/>
      <c r="P991" s="59"/>
      <c r="Q991" s="59"/>
      <c r="R991" s="59"/>
      <c r="T991" s="59"/>
      <c r="U991" s="59"/>
      <c r="V991" s="59"/>
    </row>
    <row r="992" spans="5:22">
      <c r="E992" s="61"/>
      <c r="P992" s="59"/>
      <c r="Q992" s="59"/>
      <c r="R992" s="59"/>
      <c r="T992" s="59"/>
      <c r="U992" s="59"/>
      <c r="V992" s="59"/>
    </row>
    <row r="993" spans="5:22">
      <c r="E993" s="61"/>
      <c r="P993" s="59"/>
      <c r="Q993" s="59"/>
      <c r="R993" s="59"/>
      <c r="T993" s="59"/>
      <c r="U993" s="59"/>
      <c r="V993" s="59"/>
    </row>
    <row r="994" spans="5:22">
      <c r="E994" s="61"/>
      <c r="P994" s="59"/>
      <c r="Q994" s="59"/>
      <c r="R994" s="59"/>
      <c r="T994" s="59"/>
      <c r="U994" s="59"/>
      <c r="V994" s="59"/>
    </row>
    <row r="995" spans="5:22">
      <c r="E995" s="61"/>
      <c r="P995" s="59"/>
      <c r="Q995" s="59"/>
      <c r="R995" s="59"/>
      <c r="T995" s="59"/>
      <c r="U995" s="59"/>
      <c r="V995" s="59"/>
    </row>
    <row r="996" spans="5:22">
      <c r="E996" s="61"/>
      <c r="P996" s="59"/>
      <c r="Q996" s="59"/>
      <c r="R996" s="59"/>
      <c r="T996" s="59"/>
      <c r="U996" s="59"/>
      <c r="V996" s="59"/>
    </row>
    <row r="997" spans="5:22">
      <c r="E997" s="61"/>
      <c r="P997" s="59"/>
      <c r="Q997" s="59"/>
      <c r="R997" s="59"/>
      <c r="T997" s="59"/>
      <c r="U997" s="59"/>
      <c r="V997" s="59"/>
    </row>
    <row r="998" spans="5:22">
      <c r="E998" s="61"/>
      <c r="P998" s="59"/>
      <c r="Q998" s="59"/>
      <c r="R998" s="59"/>
      <c r="T998" s="59"/>
      <c r="U998" s="59"/>
      <c r="V998" s="59"/>
    </row>
    <row r="999" spans="5:22">
      <c r="E999" s="61"/>
      <c r="P999" s="59"/>
      <c r="Q999" s="59"/>
      <c r="R999" s="59"/>
      <c r="T999" s="59"/>
      <c r="U999" s="59"/>
      <c r="V999" s="59"/>
    </row>
    <row r="1000" spans="5:22">
      <c r="E1000" s="61"/>
      <c r="P1000" s="59"/>
      <c r="Q1000" s="59"/>
      <c r="R1000" s="59"/>
      <c r="T1000" s="59"/>
      <c r="U1000" s="59"/>
      <c r="V1000" s="59"/>
    </row>
    <row r="1001" spans="5:22">
      <c r="E1001" s="61"/>
      <c r="P1001" s="59"/>
      <c r="Q1001" s="59"/>
      <c r="R1001" s="59"/>
      <c r="T1001" s="59"/>
      <c r="U1001" s="59"/>
      <c r="V1001" s="59"/>
    </row>
    <row r="1002" spans="5:22">
      <c r="E1002" s="61"/>
      <c r="P1002" s="59"/>
      <c r="Q1002" s="59"/>
      <c r="R1002" s="59"/>
      <c r="T1002" s="59"/>
      <c r="U1002" s="59"/>
      <c r="V1002" s="59"/>
    </row>
    <row r="1003" spans="5:22">
      <c r="E1003" s="61"/>
      <c r="P1003" s="59"/>
      <c r="Q1003" s="59"/>
      <c r="R1003" s="59"/>
      <c r="T1003" s="59"/>
      <c r="U1003" s="59"/>
      <c r="V1003" s="59"/>
    </row>
    <row r="1004" spans="5:22">
      <c r="E1004" s="61"/>
      <c r="P1004" s="59"/>
      <c r="Q1004" s="59"/>
      <c r="R1004" s="59"/>
      <c r="T1004" s="59"/>
      <c r="U1004" s="59"/>
      <c r="V1004" s="59"/>
    </row>
    <row r="1005" spans="5:22">
      <c r="E1005" s="61"/>
      <c r="P1005" s="59"/>
      <c r="Q1005" s="59"/>
      <c r="R1005" s="59"/>
      <c r="T1005" s="59"/>
      <c r="U1005" s="59"/>
      <c r="V1005" s="59"/>
    </row>
  </sheetData>
  <autoFilter ref="A9:AJ73" xr:uid="{00000000-0009-0000-0000-000005000000}"/>
  <mergeCells count="11">
    <mergeCell ref="AE8:AH8"/>
    <mergeCell ref="M18:M22"/>
    <mergeCell ref="N8:R8"/>
    <mergeCell ref="S8:V8"/>
    <mergeCell ref="W8:Z8"/>
    <mergeCell ref="AA8:AD8"/>
    <mergeCell ref="J8:L8"/>
    <mergeCell ref="M8:M9"/>
    <mergeCell ref="D8:D9"/>
    <mergeCell ref="E8:E9"/>
    <mergeCell ref="F8:I8"/>
  </mergeCells>
  <pageMargins left="0.75" right="0.75" top="1" bottom="1" header="0.5" footer="0.5"/>
  <pageSetup paperSize="9" scale="51" fitToHeight="0" orientation="landscape"/>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1"/>
  <sheetViews>
    <sheetView tabSelected="1" workbookViewId="0">
      <pane xSplit="2" ySplit="3" topLeftCell="C51" activePane="bottomRight" state="frozen"/>
      <selection pane="topRight" activeCell="C1" sqref="C1"/>
      <selection pane="bottomLeft" activeCell="A4" sqref="A4"/>
      <selection pane="bottomRight" activeCell="F27" sqref="F27"/>
    </sheetView>
  </sheetViews>
  <sheetFormatPr baseColWidth="10" defaultColWidth="8.83203125" defaultRowHeight="17"/>
  <cols>
    <col min="1" max="1" width="4.83203125" style="865" customWidth="1"/>
    <col min="2" max="2" width="29.5" style="865" customWidth="1"/>
    <col min="3" max="3" width="15.6640625" style="865" customWidth="1"/>
    <col min="4" max="4" width="13.5" style="865" customWidth="1"/>
    <col min="5" max="5" width="12.1640625" style="865" bestFit="1" customWidth="1"/>
    <col min="6" max="6" width="13" style="865" bestFit="1" customWidth="1"/>
    <col min="7" max="7" width="14.83203125" style="865" customWidth="1"/>
    <col min="8" max="8" width="11.83203125" style="865" customWidth="1"/>
    <col min="9" max="9" width="13.83203125" style="865" customWidth="1"/>
    <col min="10" max="10" width="10.1640625" style="865" bestFit="1" customWidth="1"/>
    <col min="11" max="11" width="15.1640625" style="865" customWidth="1"/>
    <col min="12" max="12" width="10.1640625" style="865" bestFit="1" customWidth="1"/>
    <col min="13" max="13" width="17.5" style="865" customWidth="1"/>
    <col min="14" max="14" width="10.1640625" style="865" bestFit="1" customWidth="1"/>
    <col min="15" max="15" width="15.5" style="865" customWidth="1"/>
    <col min="16" max="16" width="10.1640625" style="866" bestFit="1" customWidth="1"/>
    <col min="17" max="17" width="10" style="866" bestFit="1" customWidth="1"/>
    <col min="18" max="18" width="15.5" style="866" customWidth="1"/>
    <col min="19" max="19" width="16.5" style="866" customWidth="1"/>
    <col min="20" max="21" width="14.33203125" style="866" bestFit="1" customWidth="1"/>
    <col min="22" max="22" width="17.5" style="865" customWidth="1"/>
    <col min="23" max="23" width="17.33203125" style="865" customWidth="1"/>
    <col min="24" max="26" width="18.83203125" style="865" customWidth="1"/>
    <col min="27" max="16384" width="8.83203125" style="866"/>
  </cols>
  <sheetData>
    <row r="1" spans="1:26">
      <c r="G1" s="974" t="s">
        <v>1242</v>
      </c>
      <c r="H1" s="974"/>
      <c r="I1" s="974"/>
      <c r="J1" s="974"/>
      <c r="K1" s="974"/>
      <c r="L1" s="974"/>
      <c r="M1" s="974"/>
      <c r="N1" s="974"/>
      <c r="O1" s="974"/>
      <c r="V1" s="974" t="s">
        <v>1243</v>
      </c>
      <c r="W1" s="974"/>
      <c r="X1" s="974"/>
      <c r="Y1" s="974"/>
      <c r="Z1" s="974"/>
    </row>
    <row r="2" spans="1:26">
      <c r="G2" s="867"/>
      <c r="H2" s="867"/>
      <c r="I2" s="867"/>
      <c r="J2" s="867"/>
      <c r="K2" s="867">
        <v>1.03</v>
      </c>
      <c r="L2" s="867"/>
      <c r="M2" s="867">
        <v>1.03</v>
      </c>
      <c r="N2" s="867"/>
      <c r="O2" s="867">
        <v>1.03</v>
      </c>
      <c r="V2" s="867"/>
      <c r="W2" s="867"/>
      <c r="X2" s="867"/>
      <c r="Y2" s="867"/>
      <c r="Z2" s="867"/>
    </row>
    <row r="3" spans="1:26" ht="16"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c r="W3"/>
      <c r="X3"/>
      <c r="Y3"/>
      <c r="Z3"/>
    </row>
    <row r="4" spans="1:26" ht="19" thickTop="1" thickBot="1">
      <c r="B4" s="868" t="s">
        <v>4</v>
      </c>
      <c r="C4" s="868"/>
      <c r="D4" s="868"/>
      <c r="E4" s="868"/>
      <c r="F4" s="868"/>
      <c r="G4" s="870">
        <f>SUBTOTAL(9,G5:G46)</f>
        <v>51813399.70425722</v>
      </c>
      <c r="H4" s="870"/>
      <c r="I4" s="871">
        <f>SUBTOTAL(9,I5:I46)</f>
        <v>63026385.826750144</v>
      </c>
      <c r="J4" s="871"/>
      <c r="K4" s="871">
        <f>SUBTOTAL(9,K5:K46)</f>
        <v>62288538.460883699</v>
      </c>
      <c r="L4" s="871"/>
      <c r="M4" s="871">
        <f>SUBTOTAL(9,M5:M46)</f>
        <v>71276003.656346127</v>
      </c>
      <c r="N4" s="871"/>
      <c r="O4" s="871">
        <f>SUBTOTAL(9,O5:O46)</f>
        <v>70261148.370161802</v>
      </c>
      <c r="V4"/>
      <c r="W4"/>
      <c r="X4"/>
      <c r="Y4"/>
      <c r="Z4"/>
    </row>
    <row r="5" spans="1:26" thickTop="1" thickBot="1">
      <c r="A5" s="872">
        <v>1</v>
      </c>
      <c r="B5" s="872" t="s">
        <v>1253</v>
      </c>
      <c r="C5" s="872"/>
      <c r="D5" s="872"/>
      <c r="E5" s="872"/>
      <c r="F5" s="872"/>
      <c r="G5" s="873">
        <f>SUBTOTAL(9,G6:G37)</f>
        <v>39348400</v>
      </c>
      <c r="H5" s="873"/>
      <c r="I5" s="873">
        <f>SUBTOTAL(9,I6:I37)</f>
        <v>50983400</v>
      </c>
      <c r="J5" s="873"/>
      <c r="K5" s="873">
        <f>SUBTOTAL(9,K6:K37)</f>
        <v>53685200</v>
      </c>
      <c r="L5" s="873"/>
      <c r="M5" s="873">
        <f>SUBTOTAL(9,M6:M37)</f>
        <v>64874050</v>
      </c>
      <c r="N5" s="873"/>
      <c r="O5" s="873">
        <f>SUBTOTAL(9,O6:O37)</f>
        <v>67701149.5</v>
      </c>
      <c r="V5"/>
      <c r="W5"/>
      <c r="X5"/>
      <c r="Y5"/>
      <c r="Z5"/>
    </row>
    <row r="6" spans="1:26" ht="16" thickTop="1">
      <c r="A6" s="874">
        <v>1</v>
      </c>
      <c r="B6" s="875" t="s">
        <v>90</v>
      </c>
      <c r="C6" s="875"/>
      <c r="D6" s="875"/>
      <c r="E6" s="875"/>
      <c r="F6" s="875"/>
      <c r="G6" s="876">
        <f>SUBTOTAL(9,G7:G25)</f>
        <v>19941800</v>
      </c>
      <c r="H6" s="876"/>
      <c r="I6" s="876">
        <f>SUBTOTAL(9,I7:I25)</f>
        <v>30110400</v>
      </c>
      <c r="J6" s="876"/>
      <c r="K6" s="876">
        <f>SUBTOTAL(9,K7:K25)</f>
        <v>29352400</v>
      </c>
      <c r="L6" s="876"/>
      <c r="M6" s="876">
        <f>SUBTOTAL(9,M7:M25)</f>
        <v>34382400</v>
      </c>
      <c r="N6" s="876"/>
      <c r="O6" s="876">
        <f>SUBTOTAL(9,O7:O25)</f>
        <v>34632400</v>
      </c>
      <c r="V6"/>
      <c r="W6"/>
      <c r="X6"/>
      <c r="Y6"/>
      <c r="Z6"/>
    </row>
    <row r="7" spans="1:26" ht="15">
      <c r="A7" s="877">
        <v>1.1000000000000001</v>
      </c>
      <c r="B7" s="877" t="s">
        <v>920</v>
      </c>
      <c r="C7" s="877"/>
      <c r="D7" s="877"/>
      <c r="E7" s="877"/>
      <c r="F7" s="877"/>
      <c r="G7" s="878">
        <f t="shared" ref="G7:O7" si="0">SUBTOTAL(9,G8:G13)</f>
        <v>8457200</v>
      </c>
      <c r="H7" s="878"/>
      <c r="I7" s="878">
        <f t="shared" si="0"/>
        <v>12150000</v>
      </c>
      <c r="J7" s="878"/>
      <c r="K7" s="878">
        <f t="shared" si="0"/>
        <v>11392000</v>
      </c>
      <c r="L7" s="878"/>
      <c r="M7" s="878">
        <f t="shared" si="0"/>
        <v>15402000</v>
      </c>
      <c r="N7" s="878"/>
      <c r="O7" s="878">
        <f t="shared" si="0"/>
        <v>15402000</v>
      </c>
      <c r="V7"/>
      <c r="W7"/>
      <c r="X7"/>
      <c r="Y7"/>
      <c r="Z7"/>
    </row>
    <row r="8" spans="1:26" ht="15">
      <c r="A8" s="866"/>
      <c r="B8" s="866" t="s">
        <v>1254</v>
      </c>
      <c r="C8" s="866"/>
      <c r="D8" s="866"/>
      <c r="E8" s="866"/>
      <c r="F8" s="866"/>
      <c r="G8" s="940">
        <v>8457200</v>
      </c>
      <c r="H8" s="879"/>
      <c r="I8" s="940">
        <v>12150000</v>
      </c>
      <c r="J8" s="940"/>
      <c r="K8" s="940">
        <v>11392000</v>
      </c>
      <c r="L8" s="940"/>
      <c r="M8" s="940">
        <v>15402000</v>
      </c>
      <c r="N8" s="940"/>
      <c r="O8" s="940">
        <v>15402000</v>
      </c>
      <c r="V8"/>
      <c r="W8"/>
      <c r="X8"/>
      <c r="Y8"/>
      <c r="Z8"/>
    </row>
    <row r="9" spans="1:26" ht="15" hidden="1">
      <c r="A9" s="880"/>
      <c r="B9" s="880" t="s">
        <v>1103</v>
      </c>
      <c r="C9" s="880"/>
      <c r="D9" s="880"/>
      <c r="E9" s="880"/>
      <c r="F9" s="880"/>
      <c r="G9" s="881"/>
      <c r="H9" s="881"/>
      <c r="I9" s="881"/>
      <c r="J9" s="881"/>
      <c r="K9" s="881"/>
      <c r="L9" s="881"/>
      <c r="M9" s="881"/>
      <c r="N9" s="881"/>
      <c r="O9" s="881"/>
      <c r="V9"/>
      <c r="W9"/>
      <c r="X9"/>
      <c r="Y9"/>
      <c r="Z9"/>
    </row>
    <row r="10" spans="1:26" ht="15" hidden="1">
      <c r="A10" s="880"/>
      <c r="B10" s="880" t="s">
        <v>921</v>
      </c>
      <c r="C10" s="880"/>
      <c r="D10" s="880"/>
      <c r="E10" s="880"/>
      <c r="F10" s="880"/>
      <c r="G10" s="881"/>
      <c r="H10" s="881"/>
      <c r="I10" s="881"/>
      <c r="J10" s="881"/>
      <c r="K10" s="881"/>
      <c r="L10" s="881"/>
      <c r="M10" s="881"/>
      <c r="N10" s="881"/>
      <c r="O10" s="881"/>
      <c r="V10"/>
      <c r="W10"/>
      <c r="X10"/>
      <c r="Y10"/>
      <c r="Z10"/>
    </row>
    <row r="11" spans="1:26" ht="15" hidden="1">
      <c r="A11" s="880"/>
      <c r="B11" s="880" t="s">
        <v>1106</v>
      </c>
      <c r="C11" s="880"/>
      <c r="D11" s="880"/>
      <c r="E11" s="880"/>
      <c r="F11" s="880"/>
      <c r="G11" s="881"/>
      <c r="H11" s="881"/>
      <c r="I11" s="881"/>
      <c r="J11" s="881"/>
      <c r="K11" s="881"/>
      <c r="L11" s="881"/>
      <c r="M11" s="881"/>
      <c r="N11" s="881"/>
      <c r="O11" s="881"/>
      <c r="V11"/>
      <c r="W11"/>
      <c r="X11"/>
      <c r="Y11"/>
      <c r="Z11"/>
    </row>
    <row r="12" spans="1:26" ht="15" hidden="1">
      <c r="A12" s="880"/>
      <c r="B12" s="880" t="s">
        <v>1108</v>
      </c>
      <c r="C12" s="880"/>
      <c r="D12" s="880"/>
      <c r="E12" s="880"/>
      <c r="F12" s="880"/>
      <c r="G12" s="881"/>
      <c r="H12" s="881"/>
      <c r="I12" s="881"/>
      <c r="J12" s="881"/>
      <c r="K12" s="881"/>
      <c r="L12" s="881"/>
      <c r="M12" s="881"/>
      <c r="N12" s="881"/>
      <c r="O12" s="881"/>
      <c r="V12"/>
      <c r="W12"/>
      <c r="X12"/>
      <c r="Y12"/>
      <c r="Z12"/>
    </row>
    <row r="13" spans="1:26" ht="15" hidden="1">
      <c r="A13" s="880"/>
      <c r="B13" s="880" t="s">
        <v>1110</v>
      </c>
      <c r="C13" s="880"/>
      <c r="D13" s="880"/>
      <c r="E13" s="880"/>
      <c r="F13" s="880"/>
      <c r="G13" s="881"/>
      <c r="H13" s="881"/>
      <c r="I13" s="881"/>
      <c r="J13" s="881"/>
      <c r="K13" s="881"/>
      <c r="L13" s="881"/>
      <c r="M13" s="881"/>
      <c r="N13" s="881"/>
      <c r="O13" s="881"/>
      <c r="V13"/>
      <c r="W13"/>
      <c r="X13"/>
      <c r="Y13"/>
      <c r="Z13"/>
    </row>
    <row r="14" spans="1:26" ht="15">
      <c r="A14" s="877">
        <v>1.2</v>
      </c>
      <c r="B14" s="877" t="s">
        <v>1255</v>
      </c>
      <c r="C14" s="877"/>
      <c r="D14" s="877"/>
      <c r="E14" s="877"/>
      <c r="F14" s="877"/>
      <c r="G14" s="878">
        <f t="shared" ref="G14:O14" si="1">SUBTOTAL(9,G15:G18)</f>
        <v>3711600</v>
      </c>
      <c r="H14" s="878"/>
      <c r="I14" s="878">
        <f t="shared" si="1"/>
        <v>6060400</v>
      </c>
      <c r="J14" s="878"/>
      <c r="K14" s="878">
        <f t="shared" si="1"/>
        <v>6060400</v>
      </c>
      <c r="L14" s="878"/>
      <c r="M14" s="878">
        <f t="shared" si="1"/>
        <v>7080400</v>
      </c>
      <c r="N14" s="878"/>
      <c r="O14" s="878">
        <f t="shared" si="1"/>
        <v>7330400</v>
      </c>
      <c r="V14"/>
      <c r="W14"/>
      <c r="X14"/>
      <c r="Y14"/>
      <c r="Z14"/>
    </row>
    <row r="15" spans="1:26" ht="15">
      <c r="A15" s="866"/>
      <c r="B15" s="866" t="s">
        <v>1256</v>
      </c>
      <c r="C15" s="866"/>
      <c r="D15" s="866"/>
      <c r="E15" s="866"/>
      <c r="F15" s="866"/>
      <c r="G15" s="940">
        <v>1852500</v>
      </c>
      <c r="H15" s="879"/>
      <c r="I15" s="940">
        <v>3880000</v>
      </c>
      <c r="J15" s="940"/>
      <c r="K15" s="940">
        <v>3880000</v>
      </c>
      <c r="L15" s="940"/>
      <c r="M15" s="940">
        <v>4800000</v>
      </c>
      <c r="N15" s="940"/>
      <c r="O15" s="940">
        <v>5050000</v>
      </c>
      <c r="V15"/>
      <c r="W15"/>
      <c r="X15"/>
      <c r="Y15"/>
      <c r="Z15"/>
    </row>
    <row r="16" spans="1:26" ht="16">
      <c r="A16" s="866"/>
      <c r="B16" s="866" t="s">
        <v>1257</v>
      </c>
      <c r="C16" s="866"/>
      <c r="D16" s="866"/>
      <c r="E16" s="866"/>
      <c r="F16" s="866"/>
      <c r="G16" s="879">
        <v>6400</v>
      </c>
      <c r="H16" s="879"/>
      <c r="I16" s="879">
        <v>6400</v>
      </c>
      <c r="J16" s="879"/>
      <c r="K16" s="879">
        <v>6400</v>
      </c>
      <c r="L16" s="879"/>
      <c r="M16" s="879">
        <v>6400</v>
      </c>
      <c r="N16" s="879"/>
      <c r="O16" s="879">
        <v>6400</v>
      </c>
      <c r="V16"/>
      <c r="W16"/>
      <c r="X16"/>
      <c r="Y16"/>
      <c r="Z16"/>
    </row>
    <row r="17" spans="1:26" ht="15">
      <c r="A17" s="882"/>
      <c r="B17" s="882" t="s">
        <v>1296</v>
      </c>
      <c r="C17" s="882"/>
      <c r="D17" s="882"/>
      <c r="E17" s="882"/>
      <c r="F17" s="882"/>
      <c r="G17" s="879">
        <v>379000</v>
      </c>
      <c r="H17" s="879"/>
      <c r="I17" s="940">
        <v>374000</v>
      </c>
      <c r="J17" s="940"/>
      <c r="K17" s="940">
        <v>374000</v>
      </c>
      <c r="L17" s="940"/>
      <c r="M17" s="940">
        <v>374000</v>
      </c>
      <c r="N17" s="940"/>
      <c r="O17" s="940">
        <v>374000</v>
      </c>
      <c r="V17"/>
      <c r="W17"/>
      <c r="X17"/>
      <c r="Y17"/>
      <c r="Z17"/>
    </row>
    <row r="18" spans="1:26" ht="16">
      <c r="A18" s="866"/>
      <c r="B18" s="882" t="s">
        <v>1259</v>
      </c>
      <c r="C18" s="882"/>
      <c r="D18" s="882"/>
      <c r="E18" s="882"/>
      <c r="F18" s="882"/>
      <c r="G18" s="940">
        <v>1473700</v>
      </c>
      <c r="H18" s="879"/>
      <c r="I18" s="940">
        <v>1800000</v>
      </c>
      <c r="J18" s="940"/>
      <c r="K18" s="940">
        <v>1800000</v>
      </c>
      <c r="L18" s="940"/>
      <c r="M18" s="940">
        <v>1900000</v>
      </c>
      <c r="N18" s="940"/>
      <c r="O18" s="940">
        <v>1900000</v>
      </c>
      <c r="V18"/>
      <c r="W18"/>
      <c r="X18"/>
      <c r="Y18"/>
      <c r="Z18"/>
    </row>
    <row r="19" spans="1:26" ht="15">
      <c r="A19" s="883">
        <v>1.3</v>
      </c>
      <c r="B19" s="877" t="s">
        <v>1261</v>
      </c>
      <c r="C19" s="877"/>
      <c r="D19" s="877"/>
      <c r="E19" s="877"/>
      <c r="F19" s="877"/>
      <c r="G19" s="878">
        <f t="shared" ref="G19:O19" si="2">SUBTOTAL(9,G20:G23)</f>
        <v>1366000</v>
      </c>
      <c r="H19" s="878"/>
      <c r="I19" s="878">
        <f t="shared" si="2"/>
        <v>900000</v>
      </c>
      <c r="J19" s="878"/>
      <c r="K19" s="878">
        <f t="shared" si="2"/>
        <v>900000</v>
      </c>
      <c r="L19" s="878"/>
      <c r="M19" s="878">
        <f t="shared" si="2"/>
        <v>900000</v>
      </c>
      <c r="N19" s="878"/>
      <c r="O19" s="878">
        <f t="shared" si="2"/>
        <v>900000</v>
      </c>
      <c r="V19"/>
      <c r="W19"/>
      <c r="X19"/>
      <c r="Y19"/>
      <c r="Z19"/>
    </row>
    <row r="20" spans="1:26" ht="15">
      <c r="A20" s="866"/>
      <c r="B20" s="866" t="s">
        <v>1262</v>
      </c>
      <c r="C20" s="866"/>
      <c r="D20" s="866"/>
      <c r="E20" s="866"/>
      <c r="F20" s="866"/>
      <c r="G20" s="879">
        <v>0</v>
      </c>
      <c r="H20" s="879"/>
      <c r="I20" s="879"/>
      <c r="J20" s="879"/>
      <c r="K20" s="879"/>
      <c r="L20" s="879"/>
      <c r="M20" s="879"/>
      <c r="N20" s="879"/>
      <c r="O20" s="879"/>
      <c r="V20"/>
      <c r="W20"/>
      <c r="X20"/>
      <c r="Y20"/>
      <c r="Z20"/>
    </row>
    <row r="21" spans="1:26" ht="15">
      <c r="A21" s="866"/>
      <c r="B21" s="866" t="s">
        <v>1263</v>
      </c>
      <c r="C21" s="866"/>
      <c r="D21" s="866"/>
      <c r="E21" s="866"/>
      <c r="F21" s="866"/>
      <c r="G21" s="940">
        <v>786000</v>
      </c>
      <c r="H21" s="879"/>
      <c r="I21" s="940">
        <v>320000</v>
      </c>
      <c r="J21" s="940"/>
      <c r="K21" s="940">
        <v>320000</v>
      </c>
      <c r="L21" s="940"/>
      <c r="M21" s="940">
        <v>320000</v>
      </c>
      <c r="N21" s="940"/>
      <c r="O21" s="940">
        <v>320000</v>
      </c>
      <c r="V21"/>
      <c r="W21"/>
      <c r="X21"/>
      <c r="Y21"/>
      <c r="Z21"/>
    </row>
    <row r="22" spans="1:26" ht="15">
      <c r="A22" s="866"/>
      <c r="B22" s="866" t="s">
        <v>1264</v>
      </c>
      <c r="C22" s="866"/>
      <c r="D22" s="866"/>
      <c r="E22" s="866"/>
      <c r="F22" s="866"/>
      <c r="G22" s="879">
        <v>340000</v>
      </c>
      <c r="H22" s="879"/>
      <c r="I22" s="879">
        <v>400000</v>
      </c>
      <c r="J22" s="879"/>
      <c r="K22" s="879">
        <v>400000</v>
      </c>
      <c r="L22" s="879"/>
      <c r="M22" s="879">
        <v>400000</v>
      </c>
      <c r="N22" s="879"/>
      <c r="O22" s="879">
        <v>400000</v>
      </c>
      <c r="V22"/>
      <c r="W22"/>
      <c r="X22"/>
      <c r="Y22"/>
      <c r="Z22"/>
    </row>
    <row r="23" spans="1:26" ht="15">
      <c r="A23" s="866"/>
      <c r="B23" s="866" t="s">
        <v>1265</v>
      </c>
      <c r="C23" s="866"/>
      <c r="D23" s="866"/>
      <c r="E23" s="866"/>
      <c r="F23" s="866"/>
      <c r="G23" s="879">
        <v>240000</v>
      </c>
      <c r="H23" s="879"/>
      <c r="I23" s="940">
        <v>180000</v>
      </c>
      <c r="J23" s="940"/>
      <c r="K23" s="940">
        <v>180000</v>
      </c>
      <c r="L23" s="940"/>
      <c r="M23" s="940">
        <v>180000</v>
      </c>
      <c r="N23" s="940"/>
      <c r="O23" s="940">
        <v>180000</v>
      </c>
      <c r="V23"/>
      <c r="W23"/>
      <c r="X23"/>
      <c r="Y23"/>
      <c r="Z23"/>
    </row>
    <row r="24" spans="1:26" ht="15">
      <c r="A24" s="877" t="s">
        <v>1266</v>
      </c>
      <c r="B24" s="877" t="s">
        <v>1267</v>
      </c>
      <c r="C24" s="877"/>
      <c r="D24" s="877"/>
      <c r="E24" s="877"/>
      <c r="F24" s="877"/>
      <c r="G24" s="878">
        <f t="shared" ref="G24:O24" si="3">SUBTOTAL(9,G25)</f>
        <v>6407000</v>
      </c>
      <c r="H24" s="878"/>
      <c r="I24" s="878">
        <f t="shared" si="3"/>
        <v>11000000</v>
      </c>
      <c r="J24" s="878"/>
      <c r="K24" s="878">
        <f t="shared" si="3"/>
        <v>11000000</v>
      </c>
      <c r="L24" s="878"/>
      <c r="M24" s="878">
        <f t="shared" si="3"/>
        <v>11000000</v>
      </c>
      <c r="N24" s="878"/>
      <c r="O24" s="878">
        <f t="shared" si="3"/>
        <v>11000000</v>
      </c>
      <c r="V24"/>
      <c r="W24"/>
      <c r="X24"/>
      <c r="Y24"/>
      <c r="Z24"/>
    </row>
    <row r="25" spans="1:26" ht="16">
      <c r="A25" s="882"/>
      <c r="B25" s="882" t="s">
        <v>1268</v>
      </c>
      <c r="C25" s="882"/>
      <c r="D25" s="882"/>
      <c r="E25" s="882"/>
      <c r="F25" s="882"/>
      <c r="G25" s="940">
        <v>6407000</v>
      </c>
      <c r="H25" s="879"/>
      <c r="I25" s="940">
        <v>11000000</v>
      </c>
      <c r="J25" s="940"/>
      <c r="K25" s="940">
        <v>11000000</v>
      </c>
      <c r="L25" s="940"/>
      <c r="M25" s="940">
        <v>11000000</v>
      </c>
      <c r="N25" s="940"/>
      <c r="O25" s="940">
        <v>11000000</v>
      </c>
      <c r="V25"/>
      <c r="W25"/>
      <c r="X25"/>
      <c r="Y25"/>
      <c r="Z25"/>
    </row>
    <row r="26" spans="1:26" ht="15">
      <c r="A26" s="874">
        <v>2</v>
      </c>
      <c r="B26" s="874" t="s">
        <v>1269</v>
      </c>
      <c r="C26" s="874"/>
      <c r="D26" s="874"/>
      <c r="E26" s="874"/>
      <c r="F26" s="874"/>
      <c r="G26" s="884">
        <f>SUBTOTAL(9,G27:G32)</f>
        <v>17626600</v>
      </c>
      <c r="H26" s="884"/>
      <c r="I26" s="884">
        <f>SUBTOTAL(9,I27:I32)</f>
        <v>19093000</v>
      </c>
      <c r="J26" s="884"/>
      <c r="K26" s="884">
        <f>SUBTOTAL(9,K27:K32)</f>
        <v>22052800</v>
      </c>
      <c r="L26" s="884"/>
      <c r="M26" s="884">
        <f>SUBTOTAL(9,M27:M32)</f>
        <v>28211650</v>
      </c>
      <c r="N26" s="884"/>
      <c r="O26" s="884">
        <f>SUBTOTAL(9,O27:O32)</f>
        <v>30788749.5</v>
      </c>
      <c r="V26"/>
      <c r="W26"/>
      <c r="X26"/>
      <c r="Y26"/>
      <c r="Z26"/>
    </row>
    <row r="27" spans="1:26" ht="15">
      <c r="A27" s="877">
        <v>2.1</v>
      </c>
      <c r="B27" s="877" t="s">
        <v>1270</v>
      </c>
      <c r="C27" s="877"/>
      <c r="D27" s="877"/>
      <c r="E27" s="877"/>
      <c r="F27" s="877"/>
      <c r="G27" s="941">
        <v>8855200</v>
      </c>
      <c r="H27" s="941"/>
      <c r="I27" s="941">
        <v>10296600</v>
      </c>
      <c r="J27" s="941"/>
      <c r="K27" s="941">
        <v>13256400</v>
      </c>
      <c r="L27" s="941"/>
      <c r="M27" s="941">
        <v>14936650</v>
      </c>
      <c r="N27" s="941"/>
      <c r="O27" s="941">
        <v>16963749.5</v>
      </c>
      <c r="V27"/>
      <c r="W27"/>
      <c r="X27"/>
      <c r="Y27"/>
      <c r="Z27"/>
    </row>
    <row r="28" spans="1:26" ht="15" hidden="1">
      <c r="A28" s="885"/>
      <c r="B28" s="886" t="s">
        <v>1271</v>
      </c>
      <c r="C28" s="886"/>
      <c r="D28" s="886"/>
      <c r="E28" s="886"/>
      <c r="F28" s="886"/>
      <c r="G28" s="941">
        <v>8615000</v>
      </c>
      <c r="H28" s="878"/>
      <c r="I28" s="941">
        <v>8640000</v>
      </c>
      <c r="J28" s="941"/>
      <c r="K28" s="941">
        <v>8640000</v>
      </c>
      <c r="L28" s="941"/>
      <c r="M28" s="941">
        <v>13100000</v>
      </c>
      <c r="N28" s="941"/>
      <c r="O28" s="941">
        <v>13650000</v>
      </c>
      <c r="V28"/>
      <c r="W28"/>
      <c r="X28"/>
      <c r="Y28"/>
      <c r="Z28"/>
    </row>
    <row r="29" spans="1:26" ht="15" hidden="1">
      <c r="A29" s="885"/>
      <c r="B29" s="886" t="s">
        <v>1272</v>
      </c>
      <c r="C29" s="886"/>
      <c r="D29" s="886"/>
      <c r="E29" s="886"/>
      <c r="F29" s="886"/>
      <c r="G29" s="879"/>
      <c r="H29" s="879"/>
      <c r="I29" s="879"/>
      <c r="J29" s="879"/>
      <c r="K29" s="881"/>
      <c r="L29" s="881"/>
      <c r="M29" s="881"/>
      <c r="N29" s="881"/>
      <c r="O29" s="881"/>
      <c r="V29"/>
      <c r="W29"/>
      <c r="X29"/>
      <c r="Y29"/>
      <c r="Z29"/>
    </row>
    <row r="30" spans="1:26" ht="15" hidden="1">
      <c r="A30" s="885"/>
      <c r="B30" s="886" t="s">
        <v>928</v>
      </c>
      <c r="C30" s="886"/>
      <c r="D30" s="886"/>
      <c r="E30" s="886"/>
      <c r="F30" s="886"/>
      <c r="G30" s="879"/>
      <c r="H30" s="879"/>
      <c r="I30" s="879"/>
      <c r="J30" s="879"/>
      <c r="K30" s="879"/>
      <c r="L30" s="879"/>
      <c r="M30" s="881"/>
      <c r="N30" s="881"/>
      <c r="O30" s="879"/>
      <c r="V30"/>
      <c r="W30"/>
      <c r="X30"/>
      <c r="Y30"/>
      <c r="Z30"/>
    </row>
    <row r="31" spans="1:26" ht="15" hidden="1">
      <c r="A31" s="885"/>
      <c r="B31" s="886" t="s">
        <v>1273</v>
      </c>
      <c r="C31" s="886"/>
      <c r="D31" s="886"/>
      <c r="E31" s="886"/>
      <c r="F31" s="886"/>
      <c r="G31" s="946">
        <v>156400</v>
      </c>
      <c r="H31" s="946"/>
      <c r="I31" s="946">
        <v>156400</v>
      </c>
      <c r="J31" s="946"/>
      <c r="K31" s="946">
        <v>156400</v>
      </c>
      <c r="L31" s="946"/>
      <c r="M31" s="946">
        <v>175000</v>
      </c>
      <c r="N31" s="946"/>
      <c r="O31" s="946">
        <v>175000</v>
      </c>
      <c r="V31"/>
      <c r="W31"/>
      <c r="X31"/>
      <c r="Y31"/>
      <c r="Z31"/>
    </row>
    <row r="32" spans="1:26" ht="15" hidden="1">
      <c r="A32" s="885"/>
      <c r="B32" s="886" t="s">
        <v>1274</v>
      </c>
      <c r="C32" s="886"/>
      <c r="D32" s="886"/>
      <c r="E32" s="886"/>
      <c r="F32" s="886"/>
      <c r="G32" s="879"/>
      <c r="H32" s="879"/>
      <c r="I32" s="879"/>
      <c r="J32" s="879"/>
      <c r="K32" s="879"/>
      <c r="L32" s="879"/>
      <c r="M32" s="881"/>
      <c r="N32" s="881"/>
      <c r="O32" s="879"/>
      <c r="V32"/>
      <c r="W32"/>
      <c r="X32"/>
      <c r="Y32"/>
      <c r="Z32"/>
    </row>
    <row r="33" spans="1:26" ht="15">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c r="W33"/>
      <c r="X33"/>
      <c r="Y33"/>
      <c r="Z33"/>
    </row>
    <row r="34" spans="1:26" ht="15">
      <c r="A34" s="866"/>
      <c r="B34" s="866" t="s">
        <v>1275</v>
      </c>
      <c r="C34" s="866"/>
      <c r="D34" s="866"/>
      <c r="E34" s="866"/>
      <c r="F34" s="866"/>
      <c r="G34" s="879">
        <v>660000</v>
      </c>
      <c r="H34" s="879"/>
      <c r="I34" s="879">
        <v>660000</v>
      </c>
      <c r="J34" s="879"/>
      <c r="K34" s="879">
        <v>660000</v>
      </c>
      <c r="L34" s="879"/>
      <c r="M34" s="879">
        <v>660000</v>
      </c>
      <c r="N34" s="879"/>
      <c r="O34" s="879">
        <v>660000</v>
      </c>
      <c r="V34"/>
      <c r="W34"/>
      <c r="X34"/>
      <c r="Y34"/>
      <c r="Z34"/>
    </row>
    <row r="35" spans="1:26" ht="15">
      <c r="A35" s="866"/>
      <c r="B35" s="866" t="s">
        <v>1276</v>
      </c>
      <c r="C35" s="866"/>
      <c r="D35" s="866"/>
      <c r="E35" s="866"/>
      <c r="F35" s="866"/>
      <c r="G35" s="879">
        <v>120000</v>
      </c>
      <c r="H35" s="879"/>
      <c r="I35" s="879">
        <v>120000</v>
      </c>
      <c r="J35" s="879"/>
      <c r="K35" s="879">
        <v>120000</v>
      </c>
      <c r="L35" s="879"/>
      <c r="M35" s="879">
        <v>120000</v>
      </c>
      <c r="N35" s="879"/>
      <c r="O35" s="879">
        <v>120000</v>
      </c>
      <c r="V35"/>
      <c r="W35"/>
      <c r="X35"/>
      <c r="Y35"/>
      <c r="Z35"/>
    </row>
    <row r="36" spans="1:26" ht="15">
      <c r="A36" s="874">
        <v>8</v>
      </c>
      <c r="B36" s="874" t="s">
        <v>1277</v>
      </c>
      <c r="C36" s="874"/>
      <c r="D36" s="874"/>
      <c r="E36" s="874"/>
      <c r="F36" s="874"/>
      <c r="G36" s="884">
        <f>SUBTOTAL(9,G37)</f>
        <v>1000000</v>
      </c>
      <c r="H36" s="884"/>
      <c r="I36" s="884">
        <f>SUBTOTAL(9,I37)</f>
        <v>1000000</v>
      </c>
      <c r="J36" s="884"/>
      <c r="K36" s="884">
        <f>SUBTOTAL(9,K37)</f>
        <v>1500000</v>
      </c>
      <c r="L36" s="884"/>
      <c r="M36" s="884">
        <f>SUBTOTAL(9,M37)</f>
        <v>1500000</v>
      </c>
      <c r="N36" s="884"/>
      <c r="O36" s="884">
        <f>SUBTOTAL(9,O37)</f>
        <v>1500000</v>
      </c>
      <c r="V36"/>
      <c r="W36"/>
      <c r="X36"/>
      <c r="Y36"/>
      <c r="Z36"/>
    </row>
    <row r="37" spans="1:26" ht="15">
      <c r="A37" s="866"/>
      <c r="B37" s="866" t="s">
        <v>1297</v>
      </c>
      <c r="C37" s="866"/>
      <c r="D37" s="866"/>
      <c r="E37" s="866"/>
      <c r="F37" s="866"/>
      <c r="G37" s="879">
        <v>1000000</v>
      </c>
      <c r="H37" s="879"/>
      <c r="I37" s="879">
        <v>1000000</v>
      </c>
      <c r="J37" s="879"/>
      <c r="K37" s="879">
        <v>1500000</v>
      </c>
      <c r="L37" s="879"/>
      <c r="M37" s="940">
        <v>1500000</v>
      </c>
      <c r="N37" s="940"/>
      <c r="O37" s="940">
        <v>1500000</v>
      </c>
      <c r="V37"/>
      <c r="W37"/>
      <c r="X37"/>
      <c r="Y37"/>
      <c r="Z37"/>
    </row>
    <row r="38" spans="1:26" ht="15">
      <c r="A38" s="866"/>
      <c r="B38" s="866"/>
      <c r="C38" s="866"/>
      <c r="D38" s="866"/>
      <c r="E38" s="866"/>
      <c r="F38" s="866"/>
      <c r="G38" s="866"/>
      <c r="H38" s="866"/>
      <c r="I38" s="866"/>
      <c r="J38" s="866"/>
      <c r="K38" s="866"/>
      <c r="L38" s="866"/>
      <c r="M38" s="866"/>
      <c r="N38" s="866"/>
      <c r="O38" s="866"/>
      <c r="V38"/>
      <c r="W38"/>
      <c r="X38"/>
      <c r="Y38"/>
      <c r="Z38"/>
    </row>
    <row r="39" spans="1:26" ht="16"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c r="W39"/>
      <c r="X39"/>
      <c r="Y39"/>
      <c r="Z39"/>
    </row>
    <row r="40" spans="1:26" ht="16"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c r="W40"/>
      <c r="X40"/>
      <c r="Y40"/>
      <c r="Z40"/>
    </row>
    <row r="41" spans="1:26" ht="15">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c r="W41"/>
      <c r="X41"/>
      <c r="Y41"/>
      <c r="Z41"/>
    </row>
    <row r="42" spans="1:26" ht="15">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c r="W42"/>
      <c r="X42"/>
      <c r="Y42"/>
      <c r="Z42"/>
    </row>
    <row r="43" spans="1:26" ht="15">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c r="W43"/>
      <c r="X43"/>
      <c r="Y43"/>
      <c r="Z43"/>
    </row>
    <row r="44" spans="1:26" ht="15">
      <c r="A44" s="866"/>
      <c r="B44" s="866"/>
      <c r="C44" s="866"/>
      <c r="D44" s="866"/>
      <c r="E44" s="866"/>
      <c r="F44" s="866"/>
      <c r="G44" s="879"/>
      <c r="H44" s="879"/>
      <c r="I44" s="879"/>
      <c r="J44" s="879"/>
      <c r="K44" s="879"/>
      <c r="L44" s="879"/>
      <c r="M44" s="879"/>
      <c r="N44" s="879"/>
      <c r="O44" s="879"/>
      <c r="V44"/>
      <c r="W44"/>
      <c r="X44"/>
      <c r="Y44"/>
      <c r="Z44"/>
    </row>
    <row r="45" spans="1:26" ht="16" thickBot="1">
      <c r="A45" s="872">
        <v>3</v>
      </c>
      <c r="B45" s="872" t="s">
        <v>1280</v>
      </c>
      <c r="C45" s="872"/>
      <c r="D45" s="872"/>
      <c r="E45" s="872"/>
      <c r="F45" s="872"/>
      <c r="G45" s="894">
        <f t="shared" ref="G45:O45" si="4">SUBTOTAL(9,G46)</f>
        <v>239999.70425721735</v>
      </c>
      <c r="H45" s="894"/>
      <c r="I45" s="894">
        <f t="shared" si="4"/>
        <v>239999.70425721735</v>
      </c>
      <c r="J45" s="894"/>
      <c r="K45" s="894">
        <f t="shared" si="4"/>
        <v>239999.70425721735</v>
      </c>
      <c r="L45" s="894"/>
      <c r="M45" s="894">
        <f t="shared" si="4"/>
        <v>239999.70425721735</v>
      </c>
      <c r="N45" s="894"/>
      <c r="O45" s="894">
        <f t="shared" si="4"/>
        <v>239999.70425721735</v>
      </c>
      <c r="V45"/>
      <c r="W45"/>
      <c r="X45"/>
      <c r="Y45"/>
      <c r="Z45"/>
    </row>
    <row r="46" spans="1:26" ht="16"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c r="W46"/>
      <c r="X46"/>
      <c r="Y46"/>
      <c r="Z46"/>
    </row>
    <row r="47" spans="1:26" ht="15">
      <c r="A47" s="866"/>
      <c r="B47" s="866"/>
      <c r="C47" s="866"/>
      <c r="D47" s="866"/>
      <c r="E47" s="866"/>
      <c r="F47" s="866"/>
      <c r="G47" s="866"/>
      <c r="H47" s="866"/>
      <c r="I47" s="866"/>
      <c r="J47" s="866"/>
      <c r="K47" s="866"/>
      <c r="L47" s="866"/>
      <c r="M47" s="866"/>
      <c r="N47" s="866"/>
      <c r="O47" s="866"/>
      <c r="V47"/>
      <c r="W47"/>
      <c r="X47"/>
      <c r="Y47"/>
      <c r="Z47"/>
    </row>
    <row r="48" spans="1:26" ht="15">
      <c r="A48" s="866"/>
      <c r="B48" s="866" t="s">
        <v>1282</v>
      </c>
      <c r="C48" s="866"/>
      <c r="D48" s="866"/>
      <c r="E48" s="866"/>
      <c r="F48" s="866"/>
      <c r="G48" s="866">
        <v>2.5</v>
      </c>
      <c r="H48" s="866"/>
      <c r="I48" s="866">
        <v>2.5</v>
      </c>
      <c r="J48" s="866"/>
      <c r="K48" s="866">
        <v>2.5</v>
      </c>
      <c r="L48" s="866"/>
      <c r="M48" s="866">
        <v>2.5</v>
      </c>
      <c r="N48" s="866"/>
      <c r="O48" s="866">
        <v>2.5</v>
      </c>
      <c r="V48"/>
      <c r="W48"/>
      <c r="X48"/>
      <c r="Y48"/>
      <c r="Z48"/>
    </row>
    <row r="49" spans="1:26" ht="14">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8" thickBot="1">
      <c r="B53" s="882" t="s">
        <v>1283</v>
      </c>
    </row>
    <row r="54" spans="1:26" ht="18"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7976720</v>
      </c>
      <c r="H55" s="903">
        <f>G55/G58</f>
        <v>0.50037638125496076</v>
      </c>
      <c r="I55" s="905">
        <f>(I6)/2.5</f>
        <v>12044160</v>
      </c>
      <c r="J55" s="903">
        <f>I55/I58</f>
        <v>0.79234184814031894</v>
      </c>
      <c r="K55" s="905">
        <f>(K6)/2.5</f>
        <v>11740960</v>
      </c>
      <c r="L55" s="903">
        <f>K55/K58</f>
        <v>0.81019785994869709</v>
      </c>
      <c r="M55" s="905">
        <f>(M6)/2.5</f>
        <v>13752960</v>
      </c>
      <c r="N55" s="903">
        <f>M55/M58</f>
        <v>0.87305793581440805</v>
      </c>
      <c r="O55" s="905">
        <f>(O6)/2.5</f>
        <v>13852960</v>
      </c>
      <c r="P55" s="903">
        <f>O55/O58</f>
        <v>0.95372714074765497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f>
        <v>95999.881702886938</v>
      </c>
      <c r="J56" s="903">
        <f>I56/I58</f>
        <v>6.3154859857156853E-3</v>
      </c>
      <c r="K56" s="905">
        <f>(K45)/2.5</f>
        <v>95999.881702886938</v>
      </c>
      <c r="L56" s="903">
        <f>K56/K58</f>
        <v>6.624577437535523E-3</v>
      </c>
      <c r="M56" s="905">
        <f>(M45)/2.5</f>
        <v>95999.881702886938</v>
      </c>
      <c r="N56" s="903">
        <f>M56/M58</f>
        <v>6.0942123410487508E-3</v>
      </c>
      <c r="O56" s="905">
        <f>(O45)/2.5</f>
        <v>95999.881702886938</v>
      </c>
      <c r="P56" s="903">
        <f>O56/O58</f>
        <v>6.6092512133585513E-3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f>
        <v>3060551.8164971704</v>
      </c>
      <c r="J57" s="903">
        <f>I57/I58</f>
        <v>0.20134266587396532</v>
      </c>
      <c r="K57" s="905">
        <f>(K40)/2.5</f>
        <v>2654512.60965059</v>
      </c>
      <c r="L57" s="903">
        <f>K57/K58</f>
        <v>0.18317756261376744</v>
      </c>
      <c r="M57" s="905">
        <f>(M40)/2.5</f>
        <v>1903671.6858355615</v>
      </c>
      <c r="N57" s="903">
        <f>M57/M58</f>
        <v>0.12084785184454325</v>
      </c>
      <c r="O57" s="905">
        <f>(O40)/2.5</f>
        <v>576116.95436183433</v>
      </c>
      <c r="P57" s="903">
        <f>O57/O58</f>
        <v>3.9663608038986574E-2</v>
      </c>
      <c r="U57" s="865"/>
      <c r="Z57" s="866"/>
    </row>
    <row r="58" spans="1:26" ht="18" thickBot="1">
      <c r="B58" s="908" t="s">
        <v>853</v>
      </c>
      <c r="C58" s="909">
        <v>11484106.139350152</v>
      </c>
      <c r="D58" s="910">
        <f>C58/C78</f>
        <v>0.61684143826452886</v>
      </c>
      <c r="E58" s="909">
        <v>11749144.144144144</v>
      </c>
      <c r="F58" s="910">
        <f>E58/E78</f>
        <v>0.58228610457374463</v>
      </c>
      <c r="G58" s="909">
        <v>15941439.881702887</v>
      </c>
      <c r="H58" s="910">
        <f>G58/G78</f>
        <v>0.76917554014473732</v>
      </c>
      <c r="I58" s="909">
        <f>SUM(I55:I57)</f>
        <v>15200711.698200058</v>
      </c>
      <c r="J58" s="910">
        <f>I58/I78</f>
        <v>0.60295031591945003</v>
      </c>
      <c r="K58" s="909">
        <f>SUM(K55:K57)</f>
        <v>14491472.491353476</v>
      </c>
      <c r="L58" s="910">
        <f>K58/K78</f>
        <v>0.58162676671463054</v>
      </c>
      <c r="M58" s="909">
        <f>SUM(M55:M57)</f>
        <v>15752631.567538448</v>
      </c>
      <c r="N58" s="910">
        <f>M58/M78</f>
        <v>0.55252226413706551</v>
      </c>
      <c r="O58" s="909">
        <f>SUM(O55:O57)</f>
        <v>14525076.836064721</v>
      </c>
      <c r="P58" s="910">
        <f>O58/O78</f>
        <v>0.51682463114398669</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7050640</v>
      </c>
      <c r="H60" s="903">
        <f>G60/G63</f>
        <v>1.4931216751939824</v>
      </c>
      <c r="I60" s="905">
        <f>(I26)/2.5</f>
        <v>7637200</v>
      </c>
      <c r="J60" s="903">
        <f>I60/I63</f>
        <v>0.88311813404888051</v>
      </c>
      <c r="K60" s="905">
        <f>(K26)/2.5</f>
        <v>8821120</v>
      </c>
      <c r="L60" s="903">
        <f>K60/K63</f>
        <v>0.96390482934088295</v>
      </c>
      <c r="M60" s="905">
        <f>(M26)/2.5</f>
        <v>11284660</v>
      </c>
      <c r="N60" s="903">
        <f>M60/M63</f>
        <v>0.9806207601508542</v>
      </c>
      <c r="O60" s="915">
        <f>(O26)/2.5</f>
        <v>12315499.800000001</v>
      </c>
      <c r="P60" s="903">
        <f>O60/O63</f>
        <v>0.98465844377783274</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f>
        <v>1010793.6324999999</v>
      </c>
      <c r="J62" s="903">
        <f>I62/I63</f>
        <v>0.11688186595111949</v>
      </c>
      <c r="K62" s="905">
        <f>(K41)/2.5</f>
        <v>330322.89299999998</v>
      </c>
      <c r="L62" s="903">
        <f>K62/K63</f>
        <v>3.6095170659117173E-2</v>
      </c>
      <c r="M62" s="905">
        <f>(M41)/2.5</f>
        <v>223009.89500000002</v>
      </c>
      <c r="N62" s="903">
        <f>M62/M63</f>
        <v>1.937923984914585E-2</v>
      </c>
      <c r="O62" s="915">
        <f>(O41)/2.5</f>
        <v>191882.712</v>
      </c>
      <c r="P62" s="903">
        <f>O62/O63</f>
        <v>1.5341556222167294E-2</v>
      </c>
      <c r="U62" s="865"/>
      <c r="Z62" s="866"/>
    </row>
    <row r="63" spans="1:26" ht="18" thickBot="1">
      <c r="B63" s="916" t="s">
        <v>1286</v>
      </c>
      <c r="C63" s="907">
        <v>4923039.6754975282</v>
      </c>
      <c r="D63" s="917">
        <f>C63/C78</f>
        <v>0.26442936326249189</v>
      </c>
      <c r="E63" s="907">
        <v>5906499.2426054375</v>
      </c>
      <c r="F63" s="917">
        <f>E63/E78</f>
        <v>0.29272535883889472</v>
      </c>
      <c r="G63" s="907">
        <v>4722080</v>
      </c>
      <c r="H63" s="917">
        <f>G63/G78</f>
        <v>0.22784067572060965</v>
      </c>
      <c r="I63" s="909">
        <f>SUM(I60:I62)</f>
        <v>8647993.6325000003</v>
      </c>
      <c r="J63" s="917">
        <f>I63/I78</f>
        <v>0.34303068147807197</v>
      </c>
      <c r="K63" s="909">
        <f>SUM(K60:K62)</f>
        <v>9151442.8929999992</v>
      </c>
      <c r="L63" s="917">
        <f>K63/K78</f>
        <v>0.36730043436269472</v>
      </c>
      <c r="M63" s="909">
        <f>SUM(M60:M62)</f>
        <v>11507669.895</v>
      </c>
      <c r="N63" s="917">
        <f>M63/M78</f>
        <v>0.40363058058374329</v>
      </c>
      <c r="O63" s="909">
        <f>SUM(O60:O62)</f>
        <v>12507382.512</v>
      </c>
      <c r="P63" s="917">
        <f>O63/O78</f>
        <v>0.44503195585796812</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f>
        <v>312000</v>
      </c>
      <c r="J65" s="903">
        <f>I65/I68</f>
        <v>0.48609563931703564</v>
      </c>
      <c r="K65" s="905">
        <f>(K33)/2.5</f>
        <v>312000</v>
      </c>
      <c r="L65" s="903">
        <f>K65/K68</f>
        <v>0.88510638297872335</v>
      </c>
      <c r="M65" s="905">
        <f>(M33)/2.5</f>
        <v>312000</v>
      </c>
      <c r="N65" s="903">
        <f>M65/M68</f>
        <v>0.94516813086943352</v>
      </c>
      <c r="O65" s="915">
        <f>(O33)/2.5</f>
        <v>312000</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f>
        <v>329849</v>
      </c>
      <c r="J67" s="903">
        <f>I67/I68</f>
        <v>0.51390436068296441</v>
      </c>
      <c r="K67" s="905">
        <f>(K42)/2.5</f>
        <v>40500</v>
      </c>
      <c r="L67" s="903">
        <f>K67/K68</f>
        <v>0.1148936170212766</v>
      </c>
      <c r="M67" s="905">
        <f>(M42)/2.5</f>
        <v>18100</v>
      </c>
      <c r="N67" s="903">
        <f>M67/M68</f>
        <v>5.4831869130566493E-2</v>
      </c>
      <c r="O67" s="915">
        <f>(O42)/2.5</f>
        <v>0</v>
      </c>
      <c r="P67" s="903">
        <f>O67/O68</f>
        <v>0</v>
      </c>
      <c r="U67" s="865"/>
      <c r="Z67" s="866"/>
    </row>
    <row r="68" spans="2:26" ht="18" thickBot="1">
      <c r="B68" s="908" t="s">
        <v>1287</v>
      </c>
      <c r="C68" s="909">
        <v>1705714.2857142859</v>
      </c>
      <c r="D68" s="910">
        <f>C68/C78</f>
        <v>9.161838461795091E-2</v>
      </c>
      <c r="E68" s="909">
        <v>2110267.0812405329</v>
      </c>
      <c r="F68" s="910">
        <f>E68/E78</f>
        <v>0.10458457086495002</v>
      </c>
      <c r="G68" s="909">
        <v>1918000</v>
      </c>
      <c r="H68" s="910">
        <f>G68/G78</f>
        <v>9.2543628238430806E-2</v>
      </c>
      <c r="I68" s="909">
        <f>SUM(I65:I67)</f>
        <v>641849</v>
      </c>
      <c r="J68" s="910">
        <f>I68/I78</f>
        <v>2.5459535382702424E-2</v>
      </c>
      <c r="K68" s="909">
        <f>SUM(K65:K67)</f>
        <v>352500</v>
      </c>
      <c r="L68" s="910">
        <f>K68/K78</f>
        <v>1.4147867677990427E-2</v>
      </c>
      <c r="M68" s="909">
        <f>SUM(M65:M67)</f>
        <v>330100</v>
      </c>
      <c r="N68" s="910">
        <f>M68/M78</f>
        <v>1.1578230507688166E-2</v>
      </c>
      <c r="O68" s="909">
        <f>SUM(O65:O67)</f>
        <v>312000</v>
      </c>
      <c r="P68" s="910">
        <f>O68/O78</f>
        <v>1.110144109644594E-2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400000</v>
      </c>
      <c r="H70" s="903">
        <f>G70/G73</f>
        <v>1</v>
      </c>
      <c r="I70" s="905">
        <f>(I36)/2.5</f>
        <v>400000</v>
      </c>
      <c r="J70" s="903">
        <f>I70/I73</f>
        <v>0.55555555555555558</v>
      </c>
      <c r="K70" s="905">
        <f>(K36)/2.5</f>
        <v>600000</v>
      </c>
      <c r="L70" s="903">
        <f>K70/K73</f>
        <v>0.65217391304347827</v>
      </c>
      <c r="M70" s="905">
        <f>(M36)/2.5</f>
        <v>600000</v>
      </c>
      <c r="N70" s="903">
        <f>M70/M73</f>
        <v>0.65217391304347827</v>
      </c>
      <c r="O70" s="915">
        <f>(O36)/2.5</f>
        <v>600000</v>
      </c>
      <c r="P70" s="903">
        <f>O70/O73</f>
        <v>0.78947368421052633</v>
      </c>
      <c r="U70" s="865"/>
      <c r="Z70" s="866"/>
    </row>
    <row r="71" spans="2:26">
      <c r="B71" s="914" t="s">
        <v>1284</v>
      </c>
      <c r="C71" s="907">
        <v>0</v>
      </c>
      <c r="D71" s="903">
        <f>C71/C73</f>
        <v>0</v>
      </c>
      <c r="E71" s="907">
        <v>0</v>
      </c>
      <c r="F71" s="903">
        <f>E71/E73</f>
        <v>0</v>
      </c>
      <c r="G71" s="904">
        <v>0</v>
      </c>
      <c r="H71" s="903">
        <f>G71/G73</f>
        <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f>G72/G73</f>
        <v>0</v>
      </c>
      <c r="I72" s="905">
        <f>(I43)/2.5</f>
        <v>320000</v>
      </c>
      <c r="J72" s="903">
        <f>I72/I73</f>
        <v>0.44444444444444442</v>
      </c>
      <c r="K72" s="905">
        <f>(K43)/2.5</f>
        <v>320000</v>
      </c>
      <c r="L72" s="903">
        <f>K72/K73</f>
        <v>0.34782608695652173</v>
      </c>
      <c r="M72" s="905">
        <f>(M43)/2.5</f>
        <v>320000</v>
      </c>
      <c r="N72" s="903">
        <f>M72/M73</f>
        <v>0.34782608695652173</v>
      </c>
      <c r="O72" s="915">
        <f>(O43)/2.5</f>
        <v>160000</v>
      </c>
      <c r="P72" s="903">
        <f>O72/O73</f>
        <v>0.21052631578947367</v>
      </c>
      <c r="U72" s="865"/>
      <c r="Z72" s="866"/>
    </row>
    <row r="73" spans="2:26" ht="18" thickBot="1">
      <c r="B73" s="916" t="s">
        <v>1288</v>
      </c>
      <c r="C73" s="907">
        <v>504738.24312333635</v>
      </c>
      <c r="D73" s="917">
        <f>C73/C78</f>
        <v>2.7110813855028348E-2</v>
      </c>
      <c r="E73" s="907">
        <v>411703.34050865029</v>
      </c>
      <c r="F73" s="917">
        <f>E73/E78</f>
        <v>2.0403965722410735E-2</v>
      </c>
      <c r="G73" s="909">
        <f>SUM(G70:G72)</f>
        <v>400000</v>
      </c>
      <c r="H73" s="917">
        <f>G73/G78</f>
        <v>1.9300026744198291E-2</v>
      </c>
      <c r="I73" s="909">
        <f>SUM(I70:I72)</f>
        <v>720000</v>
      </c>
      <c r="J73" s="917">
        <f>I73/I78</f>
        <v>2.8559467219775595E-2</v>
      </c>
      <c r="K73" s="909">
        <f>SUM(K70:K72)</f>
        <v>920000</v>
      </c>
      <c r="L73" s="917">
        <f>K73/K78</f>
        <v>3.6924931244684232E-2</v>
      </c>
      <c r="M73" s="909">
        <f>SUM(M70:M72)</f>
        <v>920000</v>
      </c>
      <c r="N73" s="917">
        <f>M73/M78</f>
        <v>3.2268924771502915E-2</v>
      </c>
      <c r="O73" s="909">
        <f>SUM(O70:O72)</f>
        <v>760000</v>
      </c>
      <c r="P73" s="917">
        <f>O73/O78</f>
        <v>2.7041971901599085E-2</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15739360</v>
      </c>
      <c r="H75" s="903">
        <f>G75/G78</f>
        <v>0.75942517234141205</v>
      </c>
      <c r="I75" s="907">
        <f>I55+I60+I65+I70</f>
        <v>20393360</v>
      </c>
      <c r="J75" s="903">
        <f>I75/I78</f>
        <v>0.80892152280705953</v>
      </c>
      <c r="K75" s="907">
        <f>K55+K60+K65+K70</f>
        <v>21474080</v>
      </c>
      <c r="L75" s="903">
        <f>K75/K78</f>
        <v>0.86187926906831391</v>
      </c>
      <c r="M75" s="907">
        <f>M55+M60+M65+M70</f>
        <v>25949620</v>
      </c>
      <c r="N75" s="903">
        <f>M75/M78</f>
        <v>0.91018079959683429</v>
      </c>
      <c r="O75" s="907">
        <f>O55+O60+O65+O70</f>
        <v>27080459.800000001</v>
      </c>
      <c r="P75" s="903">
        <f>O75/O78</f>
        <v>0.96356451709734681</v>
      </c>
      <c r="U75" s="865"/>
      <c r="Z75" s="866"/>
    </row>
    <row r="76" spans="2:26">
      <c r="B76" s="914" t="s">
        <v>1284</v>
      </c>
      <c r="C76" s="907">
        <f t="shared" ref="C76:E77" si="5">C56+C61+C66+C71</f>
        <v>522390.67055393592</v>
      </c>
      <c r="D76" s="903">
        <f>C76/C78</f>
        <v>2.8058971995768716E-2</v>
      </c>
      <c r="E76" s="907">
        <f t="shared" si="5"/>
        <v>376292.35430120386</v>
      </c>
      <c r="F76" s="903">
        <f>E76/E78</f>
        <v>1.8649001704191127E-2</v>
      </c>
      <c r="G76" s="907">
        <f>G56+G61+G66+G71</f>
        <v>95999.881702886938</v>
      </c>
      <c r="H76" s="903">
        <f>G76/G78</f>
        <v>4.6320007107639753E-3</v>
      </c>
      <c r="I76" s="907">
        <f>I56+I61+I66+I71</f>
        <v>95999.881702886938</v>
      </c>
      <c r="J76" s="903">
        <f>I76/I78</f>
        <v>3.8079242702721314E-3</v>
      </c>
      <c r="K76" s="907">
        <f>K56+K61+K66+K71</f>
        <v>95999.881702886938</v>
      </c>
      <c r="L76" s="903">
        <f>K76/K78</f>
        <v>3.8530315558444788E-3</v>
      </c>
      <c r="M76" s="907">
        <f>M56+M61+M66+M71</f>
        <v>95999.881702886938</v>
      </c>
      <c r="N76" s="903">
        <f>M76/M78</f>
        <v>3.3671880008083019E-3</v>
      </c>
      <c r="O76" s="907">
        <f>O56+O61+O66+O71</f>
        <v>95999.881702886938</v>
      </c>
      <c r="P76" s="903">
        <f>O76/O78</f>
        <v>3.4158238204819798E-3</v>
      </c>
      <c r="U76" s="865"/>
      <c r="Z76" s="866"/>
    </row>
    <row r="77" spans="2:26">
      <c r="B77" s="914" t="s">
        <v>1285</v>
      </c>
      <c r="C77" s="907">
        <f t="shared" si="5"/>
        <v>5240760.1301390128</v>
      </c>
      <c r="D77" s="903">
        <f>C77/C78</f>
        <v>0.28149496156235254</v>
      </c>
      <c r="E77" s="907">
        <f t="shared" si="5"/>
        <v>6221985.1710117189</v>
      </c>
      <c r="F77" s="903">
        <f>E77/E78</f>
        <v>0.30836080173122521</v>
      </c>
      <c r="G77" s="907">
        <f>G57+G62+G67+G72</f>
        <v>4890000</v>
      </c>
      <c r="H77" s="903">
        <f>G77/G78</f>
        <v>0.23594282694782409</v>
      </c>
      <c r="I77" s="907">
        <f>I57+I62+I67+I72</f>
        <v>4721194.4489971697</v>
      </c>
      <c r="J77" s="903">
        <f>I77/I78</f>
        <v>0.18727055292266831</v>
      </c>
      <c r="K77" s="907">
        <f>K57+K62+K67+K72</f>
        <v>3345335.5026505901</v>
      </c>
      <c r="L77" s="903">
        <f>K77/K78</f>
        <v>0.13426769937584154</v>
      </c>
      <c r="M77" s="907">
        <f>M57+M62+M67+M72</f>
        <v>2464781.5808355613</v>
      </c>
      <c r="N77" s="903">
        <f>M77/M78</f>
        <v>8.6452012402357351E-2</v>
      </c>
      <c r="O77" s="907">
        <f>O57+O62+O67+O72</f>
        <v>927999.66636183439</v>
      </c>
      <c r="P77" s="903">
        <f>O77/O78</f>
        <v>3.3019659082171117E-2</v>
      </c>
      <c r="U77" s="865"/>
      <c r="Z77" s="866"/>
    </row>
    <row r="78" spans="2:26" ht="18" thickBot="1">
      <c r="B78" s="923" t="s">
        <v>4</v>
      </c>
      <c r="C78" s="909">
        <f t="shared" ref="C78:P78" si="6">SUM(C75:C77)</f>
        <v>18617598.343685303</v>
      </c>
      <c r="D78" s="910">
        <f t="shared" si="6"/>
        <v>0.99999999999999989</v>
      </c>
      <c r="E78" s="909">
        <f t="shared" si="6"/>
        <v>20177613.808498763</v>
      </c>
      <c r="F78" s="910">
        <f t="shared" si="6"/>
        <v>1</v>
      </c>
      <c r="G78" s="909">
        <f t="shared" si="6"/>
        <v>20725359.881702885</v>
      </c>
      <c r="H78" s="910">
        <f t="shared" si="6"/>
        <v>1</v>
      </c>
      <c r="I78" s="909">
        <f t="shared" si="6"/>
        <v>25210554.330700058</v>
      </c>
      <c r="J78" s="910">
        <f t="shared" si="6"/>
        <v>1</v>
      </c>
      <c r="K78" s="909">
        <f t="shared" si="6"/>
        <v>24915415.384353478</v>
      </c>
      <c r="L78" s="910">
        <f t="shared" si="6"/>
        <v>1</v>
      </c>
      <c r="M78" s="909">
        <f t="shared" si="6"/>
        <v>28510401.462538451</v>
      </c>
      <c r="N78" s="910">
        <f t="shared" si="6"/>
        <v>0.99999999999999989</v>
      </c>
      <c r="O78" s="909">
        <f t="shared" si="6"/>
        <v>28104459.348064724</v>
      </c>
      <c r="P78" s="910">
        <f t="shared" si="6"/>
        <v>0.99999999999999989</v>
      </c>
      <c r="U78" s="865"/>
      <c r="Z78" s="866"/>
    </row>
    <row r="81" spans="2:26">
      <c r="B81" s="865" t="s">
        <v>1291</v>
      </c>
      <c r="C81" s="926">
        <f>(G78-C78)/C78</f>
        <v>0.11321339622371274</v>
      </c>
    </row>
    <row r="82" spans="2:26">
      <c r="B82" s="865" t="s">
        <v>1292</v>
      </c>
      <c r="C82" s="926">
        <f>AVERAGE(I78,K78,M78,O78)</f>
        <v>26685207.631414175</v>
      </c>
    </row>
    <row r="83" spans="2:26">
      <c r="B83" s="865" t="s">
        <v>1293</v>
      </c>
      <c r="C83" s="865">
        <f>O78/C78-1</f>
        <v>0.50956416768960766</v>
      </c>
    </row>
    <row r="84" spans="2:26">
      <c r="C84" s="927">
        <f>E89/C89-1</f>
        <v>0.38813066409058461</v>
      </c>
      <c r="D84" s="865">
        <f>E90/C90-1</f>
        <v>-4.082024292790587E-2</v>
      </c>
    </row>
    <row r="85" spans="2:26">
      <c r="C85" s="927">
        <f>I89/E89-1</f>
        <v>-8.8847874228966339E-2</v>
      </c>
      <c r="D85" s="865">
        <f>I90/F90-1</f>
        <v>0.44627563843202211</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15200711.698200058</v>
      </c>
      <c r="G89" s="924">
        <f>K58</f>
        <v>14491472.491353476</v>
      </c>
      <c r="H89" s="924">
        <f>M58</f>
        <v>15752631.567538448</v>
      </c>
      <c r="I89" s="924">
        <f>O58</f>
        <v>14525076.836064721</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8647993.6325000003</v>
      </c>
      <c r="G90" s="924">
        <f>K63</f>
        <v>9151442.8929999992</v>
      </c>
      <c r="H90" s="924">
        <f>M63</f>
        <v>11507669.895</v>
      </c>
      <c r="I90" s="924">
        <f>O63</f>
        <v>12507382.512</v>
      </c>
      <c r="J90" s="866"/>
      <c r="K90" s="915">
        <f>G95+H95+I95+F95</f>
        <v>94897519.799999997</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641849</v>
      </c>
      <c r="G91" s="924">
        <f>K68</f>
        <v>352500</v>
      </c>
      <c r="H91" s="924">
        <f>M68</f>
        <v>330100</v>
      </c>
      <c r="I91" s="924">
        <f>O68</f>
        <v>312000</v>
      </c>
      <c r="J91" s="866"/>
      <c r="K91" s="915">
        <f>E95*4</f>
        <v>62957440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400000</v>
      </c>
      <c r="F92" s="924">
        <f>I73</f>
        <v>720000</v>
      </c>
      <c r="G92" s="924">
        <f>K73</f>
        <v>920000</v>
      </c>
      <c r="H92" s="924">
        <f>M73</f>
        <v>920000</v>
      </c>
      <c r="I92" s="924">
        <f>O73</f>
        <v>760000</v>
      </c>
      <c r="J92" s="866"/>
      <c r="K92" s="915">
        <f>K90-K91</f>
        <v>31940079.799999997</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15739360</v>
      </c>
      <c r="F95" s="924">
        <f>I75</f>
        <v>20393360</v>
      </c>
      <c r="G95" s="924">
        <f>K75</f>
        <v>21474080</v>
      </c>
      <c r="H95" s="924">
        <f>M75</f>
        <v>25949620</v>
      </c>
      <c r="I95" s="924">
        <f>O75</f>
        <v>27080459.800000001</v>
      </c>
      <c r="J95" s="928"/>
    </row>
    <row r="96" spans="2:26">
      <c r="B96" s="914" t="s">
        <v>1285</v>
      </c>
      <c r="C96" s="924">
        <f>C77</f>
        <v>5240760.1301390128</v>
      </c>
      <c r="D96" s="924">
        <f>E77</f>
        <v>6221985.1710117189</v>
      </c>
      <c r="E96" s="924">
        <f>G77</f>
        <v>4890000</v>
      </c>
      <c r="F96" s="924">
        <f>I77</f>
        <v>4721194.4489971697</v>
      </c>
      <c r="G96" s="924">
        <f>K77</f>
        <v>3345335.5026505901</v>
      </c>
      <c r="H96" s="924">
        <f>M77</f>
        <v>2464781.5808355613</v>
      </c>
      <c r="I96" s="924">
        <f>O77</f>
        <v>927999.66636183439</v>
      </c>
      <c r="J96" s="928"/>
    </row>
    <row r="97" spans="2:10" ht="18" thickBot="1">
      <c r="B97" s="914" t="s">
        <v>1284</v>
      </c>
      <c r="C97" s="924">
        <f>C76</f>
        <v>522390.67055393592</v>
      </c>
      <c r="D97" s="924">
        <f>E76</f>
        <v>376292.35430120386</v>
      </c>
      <c r="E97" s="924">
        <f>G76</f>
        <v>95999.881702886938</v>
      </c>
      <c r="F97" s="924">
        <f>I76</f>
        <v>95999.881702886938</v>
      </c>
      <c r="G97" s="924">
        <f>K76</f>
        <v>95999.881702886938</v>
      </c>
      <c r="H97" s="924">
        <f>M76</f>
        <v>95999.881702886938</v>
      </c>
      <c r="I97" s="924">
        <f>O76</f>
        <v>95999.881702886938</v>
      </c>
      <c r="J97" s="928"/>
    </row>
    <row r="98" spans="2:10">
      <c r="B98" s="933"/>
      <c r="C98" s="934">
        <f>SUM(Table45[2016])</f>
        <v>18617598.343685303</v>
      </c>
      <c r="D98" s="934">
        <f>SUM(Table45[2017])</f>
        <v>20177613.808498763</v>
      </c>
      <c r="E98" s="934">
        <f>SUM(Table45[2018])</f>
        <v>20725359.881702889</v>
      </c>
      <c r="F98" s="934">
        <f>SUM(Table45[2019])</f>
        <v>25210554.330700058</v>
      </c>
      <c r="G98" s="934">
        <f>SUM(Table45[2020])</f>
        <v>24915415.384353478</v>
      </c>
      <c r="H98" s="934">
        <f>SUM(Table45[2021])</f>
        <v>28510401.462538451</v>
      </c>
      <c r="I98" s="934">
        <f>SUM(Table45[2022])</f>
        <v>28104459.348064724</v>
      </c>
    </row>
    <row r="99" spans="2:10">
      <c r="E99" s="935">
        <f>Table45[[#Totals],[2016]]+Table45[[#Totals],[2017]]+Table45[[#Totals],[2018]]</f>
        <v>59520572.033886954</v>
      </c>
      <c r="F99" s="935">
        <f>Table45[[#Totals],[2019]]+Table45[[#Totals],[2020]]+Table45[[#Totals],[2021]]+Table45[[#Totals],[2022]]</f>
        <v>106740830.5256567</v>
      </c>
    </row>
    <row r="100" spans="2:10">
      <c r="E100" s="924">
        <f>C96+D96+E96</f>
        <v>16352745.301150732</v>
      </c>
      <c r="F100" s="924">
        <f>F96+G96+H96+I96</f>
        <v>11459311.198845156</v>
      </c>
    </row>
    <row r="101" spans="2:10">
      <c r="E101" s="927">
        <f>E100/E99</f>
        <v>0.27474106417929911</v>
      </c>
      <c r="F101" s="865">
        <f>F100/F99</f>
        <v>0.10735639906877757</v>
      </c>
    </row>
  </sheetData>
  <mergeCells count="2">
    <mergeCell ref="G1:O1"/>
    <mergeCell ref="V1:Z1"/>
  </mergeCells>
  <pageMargins left="0.75" right="0.75" top="1" bottom="1" header="0.5" footer="0.5"/>
  <pageSetup paperSize="9" orientation="portrait" horizontalDpi="4294967292" verticalDpi="4294967292" r:id="rId1"/>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1"/>
  <sheetViews>
    <sheetView workbookViewId="0">
      <pane xSplit="2" ySplit="3" topLeftCell="C4" activePane="bottomRight" state="frozen"/>
      <selection pane="topRight" activeCell="C1" sqref="C1"/>
      <selection pane="bottomLeft" activeCell="A4" sqref="A4"/>
      <selection pane="bottomRight" activeCell="A25" sqref="A25:XFD25"/>
    </sheetView>
  </sheetViews>
  <sheetFormatPr baseColWidth="10" defaultColWidth="8.83203125" defaultRowHeight="17"/>
  <cols>
    <col min="1" max="1" width="4.83203125" style="865" customWidth="1"/>
    <col min="2" max="2" width="29.5" style="865" customWidth="1"/>
    <col min="3" max="3" width="12.1640625" style="865" bestFit="1" customWidth="1"/>
    <col min="4" max="4" width="10.1640625" style="865" bestFit="1" customWidth="1"/>
    <col min="5" max="5" width="12.1640625" style="865" bestFit="1" customWidth="1"/>
    <col min="6" max="6" width="13" style="865" bestFit="1" customWidth="1"/>
    <col min="7" max="7" width="14.83203125" style="865" customWidth="1"/>
    <col min="8" max="8" width="11.83203125" style="865" customWidth="1"/>
    <col min="9" max="9" width="13.83203125" style="865" customWidth="1"/>
    <col min="10" max="10" width="10.1640625" style="865" bestFit="1" customWidth="1"/>
    <col min="11" max="11" width="15.1640625" style="865" customWidth="1"/>
    <col min="12" max="12" width="10.1640625" style="865" bestFit="1" customWidth="1"/>
    <col min="13" max="13" width="17.5" style="865" customWidth="1"/>
    <col min="14" max="14" width="10.1640625" style="865" bestFit="1" customWidth="1"/>
    <col min="15" max="15" width="15.5" style="865" customWidth="1"/>
    <col min="16" max="16" width="10.1640625" style="866" bestFit="1" customWidth="1"/>
    <col min="17" max="17" width="10" style="866" bestFit="1" customWidth="1"/>
    <col min="18" max="18" width="15.5" style="866" customWidth="1"/>
    <col min="19" max="19" width="16.5" style="866" customWidth="1"/>
    <col min="20" max="21" width="14.33203125" style="866" bestFit="1" customWidth="1"/>
    <col min="22" max="22" width="17.5" style="865" customWidth="1"/>
    <col min="23" max="23" width="17.33203125" style="865" customWidth="1"/>
    <col min="24" max="26" width="18.83203125" style="865" customWidth="1"/>
    <col min="27" max="16384" width="8.83203125" style="866"/>
  </cols>
  <sheetData>
    <row r="1" spans="1:26">
      <c r="G1" s="974" t="s">
        <v>1242</v>
      </c>
      <c r="H1" s="974"/>
      <c r="I1" s="974"/>
      <c r="J1" s="974"/>
      <c r="K1" s="974"/>
      <c r="L1" s="974"/>
      <c r="M1" s="974"/>
      <c r="N1" s="974"/>
      <c r="O1" s="974"/>
      <c r="V1" s="974" t="s">
        <v>1243</v>
      </c>
      <c r="W1" s="974"/>
      <c r="X1" s="974"/>
      <c r="Y1" s="974"/>
      <c r="Z1" s="974"/>
    </row>
    <row r="2" spans="1:26">
      <c r="G2" s="936"/>
      <c r="H2" s="936"/>
      <c r="I2" s="936"/>
      <c r="J2" s="936"/>
      <c r="K2" s="936">
        <v>1.03</v>
      </c>
      <c r="L2" s="936"/>
      <c r="M2" s="936">
        <v>1.03</v>
      </c>
      <c r="N2" s="936"/>
      <c r="O2" s="936">
        <v>1.03</v>
      </c>
      <c r="V2" s="936"/>
      <c r="W2" s="936"/>
      <c r="X2" s="936"/>
      <c r="Y2" s="936"/>
      <c r="Z2" s="936"/>
    </row>
    <row r="3" spans="1:26" ht="16"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s="676"/>
      <c r="W3" s="676"/>
      <c r="X3" s="676"/>
      <c r="Y3" s="676"/>
      <c r="Z3" s="676"/>
    </row>
    <row r="4" spans="1:26" ht="19" thickTop="1" thickBot="1">
      <c r="B4" s="868" t="s">
        <v>4</v>
      </c>
      <c r="C4" s="868"/>
      <c r="D4" s="868"/>
      <c r="E4" s="868"/>
      <c r="F4" s="868"/>
      <c r="G4" s="870">
        <f>SUBTOTAL(9,G5:G46)</f>
        <v>37563799.70425722</v>
      </c>
      <c r="H4" s="870"/>
      <c r="I4" s="871">
        <f>SUBTOTAL(9,I5:I46)</f>
        <v>39679485.826750144</v>
      </c>
      <c r="J4" s="871"/>
      <c r="K4" s="871">
        <f>SUBTOTAL(9,K5:K46)</f>
        <v>41710218.460883699</v>
      </c>
      <c r="L4" s="871"/>
      <c r="M4" s="871">
        <f>SUBTOTAL(9,M5:M46)</f>
        <v>43703119.056346118</v>
      </c>
      <c r="N4" s="871"/>
      <c r="O4" s="871">
        <f>SUBTOTAL(9,O5:O46)</f>
        <v>43957731.232161812</v>
      </c>
      <c r="V4" s="676"/>
      <c r="W4" s="676"/>
      <c r="X4" s="676"/>
      <c r="Y4" s="676"/>
      <c r="Z4" s="676"/>
    </row>
    <row r="5" spans="1:26" thickTop="1" thickBot="1">
      <c r="A5" s="872">
        <v>1</v>
      </c>
      <c r="B5" s="872" t="s">
        <v>1253</v>
      </c>
      <c r="C5" s="872"/>
      <c r="D5" s="872"/>
      <c r="E5" s="872"/>
      <c r="F5" s="872"/>
      <c r="G5" s="873">
        <f>SUBTOTAL(9,G6:G37)</f>
        <v>25098800</v>
      </c>
      <c r="H5" s="873"/>
      <c r="I5" s="873">
        <f>SUBTOTAL(9,I6:I37)</f>
        <v>27636500</v>
      </c>
      <c r="J5" s="873"/>
      <c r="K5" s="873">
        <f>SUBTOTAL(9,K6:K37)</f>
        <v>33106880</v>
      </c>
      <c r="L5" s="873"/>
      <c r="M5" s="873">
        <f>SUBTOTAL(9,M6:M37)</f>
        <v>37301165.399999999</v>
      </c>
      <c r="N5" s="873"/>
      <c r="O5" s="873">
        <f>SUBTOTAL(9,O6:O37)</f>
        <v>41397732.362000003</v>
      </c>
      <c r="V5" s="676"/>
      <c r="W5" s="676"/>
      <c r="X5" s="676"/>
      <c r="Y5" s="676"/>
      <c r="Z5" s="676"/>
    </row>
    <row r="6" spans="1:26" ht="16" thickTop="1">
      <c r="A6" s="874">
        <v>1</v>
      </c>
      <c r="B6" s="875" t="s">
        <v>90</v>
      </c>
      <c r="C6" s="875"/>
      <c r="D6" s="875"/>
      <c r="E6" s="875"/>
      <c r="F6" s="875"/>
      <c r="G6" s="876">
        <f>SUBTOTAL(9,G7:G25)</f>
        <v>15463600</v>
      </c>
      <c r="H6" s="876"/>
      <c r="I6" s="876">
        <f>SUBTOTAL(9,I7:I25)</f>
        <v>16559900</v>
      </c>
      <c r="J6" s="876"/>
      <c r="K6" s="876">
        <f>SUBTOTAL(9,K7:K25)</f>
        <v>19070480</v>
      </c>
      <c r="L6" s="876"/>
      <c r="M6" s="876">
        <f>SUBTOTAL(9,M7:M25)</f>
        <v>21584515.399999999</v>
      </c>
      <c r="N6" s="876"/>
      <c r="O6" s="876">
        <f>SUBTOTAL(9,O7:O25)</f>
        <v>23653982.862</v>
      </c>
      <c r="V6" s="676"/>
      <c r="W6" s="676"/>
      <c r="X6" s="676"/>
      <c r="Y6" s="676"/>
      <c r="Z6" s="676"/>
    </row>
    <row r="7" spans="1:26" ht="15">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s="676"/>
      <c r="W7" s="676"/>
      <c r="X7" s="676"/>
      <c r="Y7" s="676"/>
      <c r="Z7" s="676"/>
    </row>
    <row r="8" spans="1:26" ht="15">
      <c r="A8" s="866"/>
      <c r="B8" s="866" t="s">
        <v>1254</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s="676"/>
      <c r="W8" s="676"/>
      <c r="X8" s="676"/>
      <c r="Y8" s="676"/>
      <c r="Z8" s="676"/>
    </row>
    <row r="9" spans="1:26" ht="15" hidden="1">
      <c r="A9" s="880"/>
      <c r="B9" s="880" t="s">
        <v>1103</v>
      </c>
      <c r="C9" s="880"/>
      <c r="D9" s="880"/>
      <c r="E9" s="880"/>
      <c r="F9" s="880"/>
      <c r="G9" s="881">
        <v>1400000</v>
      </c>
      <c r="H9" s="881"/>
      <c r="I9" s="881">
        <v>1400000</v>
      </c>
      <c r="J9" s="881"/>
      <c r="K9" s="881">
        <f>GARP_18_2249[[#This Row],[2019]]*$K$2</f>
        <v>1442000</v>
      </c>
      <c r="L9" s="881"/>
      <c r="M9" s="881">
        <f>GARP_18_2249[[#This Row],[2020]]*$M$2</f>
        <v>1485260</v>
      </c>
      <c r="N9" s="881"/>
      <c r="O9" s="881">
        <f>GARP_18_2249[[#This Row],[2021]]*$O$2</f>
        <v>1529817.8</v>
      </c>
      <c r="V9" s="676"/>
      <c r="W9" s="676"/>
      <c r="X9" s="676"/>
      <c r="Y9" s="676"/>
      <c r="Z9" s="676"/>
    </row>
    <row r="10" spans="1:26" ht="15" hidden="1">
      <c r="A10" s="880"/>
      <c r="B10" s="880" t="s">
        <v>921</v>
      </c>
      <c r="C10" s="880"/>
      <c r="D10" s="880"/>
      <c r="E10" s="880"/>
      <c r="F10" s="880"/>
      <c r="G10" s="881">
        <v>6274000</v>
      </c>
      <c r="H10" s="881"/>
      <c r="I10" s="881">
        <v>7000000</v>
      </c>
      <c r="J10" s="881"/>
      <c r="K10" s="881">
        <f>GARP_18_2249[[#This Row],[2019]]*$K$2</f>
        <v>7210000</v>
      </c>
      <c r="L10" s="881"/>
      <c r="M10" s="881">
        <f>GARP_18_2249[[#This Row],[2020]]*$M$2</f>
        <v>7426300</v>
      </c>
      <c r="N10" s="881"/>
      <c r="O10" s="881">
        <f>GARP_18_2249[[#This Row],[2021]]*$O$2</f>
        <v>7649089</v>
      </c>
      <c r="V10" s="676"/>
      <c r="W10" s="676"/>
      <c r="X10" s="676"/>
      <c r="Y10" s="676"/>
      <c r="Z10" s="676"/>
    </row>
    <row r="11" spans="1:26" ht="15" hidden="1">
      <c r="A11" s="880"/>
      <c r="B11" s="880" t="s">
        <v>1106</v>
      </c>
      <c r="C11" s="880"/>
      <c r="D11" s="880"/>
      <c r="E11" s="880"/>
      <c r="F11" s="880"/>
      <c r="G11" s="881">
        <v>770000</v>
      </c>
      <c r="H11" s="881"/>
      <c r="I11" s="881">
        <v>770000</v>
      </c>
      <c r="J11" s="881"/>
      <c r="K11" s="881">
        <f>GARP_18_2249[[#This Row],[2019]]*$K$2</f>
        <v>793100</v>
      </c>
      <c r="L11" s="881"/>
      <c r="M11" s="881">
        <f>GARP_18_2249[[#This Row],[2020]]*$M$2</f>
        <v>816893</v>
      </c>
      <c r="N11" s="881"/>
      <c r="O11" s="881">
        <f>GARP_18_2249[[#This Row],[2021]]*$O$2</f>
        <v>841399.79</v>
      </c>
      <c r="V11" s="676"/>
      <c r="W11" s="676"/>
      <c r="X11" s="676"/>
      <c r="Y11" s="676"/>
      <c r="Z11" s="676"/>
    </row>
    <row r="12" spans="1:26" ht="15" hidden="1">
      <c r="A12" s="880"/>
      <c r="B12" s="880" t="s">
        <v>1108</v>
      </c>
      <c r="C12" s="880"/>
      <c r="D12" s="880"/>
      <c r="E12" s="880"/>
      <c r="F12" s="880"/>
      <c r="G12" s="881">
        <v>36000</v>
      </c>
      <c r="H12" s="881"/>
      <c r="I12" s="881">
        <v>36000</v>
      </c>
      <c r="J12" s="881"/>
      <c r="K12" s="881">
        <f>GARP_18_2249[[#This Row],[2019]]*$K$2</f>
        <v>37080</v>
      </c>
      <c r="L12" s="881"/>
      <c r="M12" s="881">
        <f>GARP_18_2249[[#This Row],[2020]]*$M$2</f>
        <v>38192.400000000001</v>
      </c>
      <c r="N12" s="881"/>
      <c r="O12" s="881">
        <f>GARP_18_2249[[#This Row],[2021]]*$O$2</f>
        <v>39338.172000000006</v>
      </c>
      <c r="V12" s="676"/>
      <c r="W12" s="676"/>
      <c r="X12" s="676"/>
      <c r="Y12" s="676"/>
      <c r="Z12" s="676"/>
    </row>
    <row r="13" spans="1:26" ht="15" hidden="1">
      <c r="A13" s="880"/>
      <c r="B13" s="880" t="s">
        <v>1110</v>
      </c>
      <c r="C13" s="880"/>
      <c r="D13" s="880"/>
      <c r="E13" s="880"/>
      <c r="F13" s="880"/>
      <c r="G13" s="881">
        <v>300000</v>
      </c>
      <c r="H13" s="881"/>
      <c r="I13" s="881">
        <v>300000</v>
      </c>
      <c r="J13" s="881"/>
      <c r="K13" s="881">
        <f>GARP_18_2249[[#This Row],[2019]]*$K$2</f>
        <v>309000</v>
      </c>
      <c r="L13" s="881"/>
      <c r="M13" s="881">
        <f>GARP_18_2249[[#This Row],[2020]]*$M$2</f>
        <v>318270</v>
      </c>
      <c r="N13" s="881"/>
      <c r="O13" s="881">
        <f>GARP_18_2249[[#This Row],[2021]]*$O$2</f>
        <v>327818.10000000003</v>
      </c>
      <c r="V13" s="676"/>
      <c r="W13" s="676"/>
      <c r="X13" s="676"/>
      <c r="Y13" s="676"/>
      <c r="Z13" s="676"/>
    </row>
    <row r="14" spans="1:26" ht="15">
      <c r="A14" s="877">
        <v>1.2</v>
      </c>
      <c r="B14" s="877" t="s">
        <v>1255</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s="676"/>
      <c r="W14" s="676"/>
      <c r="X14" s="676"/>
      <c r="Y14" s="676"/>
      <c r="Z14" s="676"/>
    </row>
    <row r="15" spans="1:26" ht="15">
      <c r="A15" s="866"/>
      <c r="B15" s="866" t="s">
        <v>1256</v>
      </c>
      <c r="C15" s="866"/>
      <c r="D15" s="866"/>
      <c r="E15" s="866"/>
      <c r="F15" s="866"/>
      <c r="G15" s="879">
        <v>1331200</v>
      </c>
      <c r="H15" s="879"/>
      <c r="I15" s="879">
        <v>2452500</v>
      </c>
      <c r="J15" s="879"/>
      <c r="K15" s="879">
        <v>2932400</v>
      </c>
      <c r="L15" s="879"/>
      <c r="M15" s="879">
        <v>3355000</v>
      </c>
      <c r="N15" s="879"/>
      <c r="O15" s="879">
        <v>3690500</v>
      </c>
      <c r="V15" s="676"/>
      <c r="W15" s="676"/>
      <c r="X15" s="676"/>
      <c r="Y15" s="676"/>
      <c r="Z15" s="676"/>
    </row>
    <row r="16" spans="1:26" ht="16">
      <c r="A16" s="866"/>
      <c r="B16" s="866" t="s">
        <v>1257</v>
      </c>
      <c r="C16" s="866"/>
      <c r="D16" s="866"/>
      <c r="E16" s="866"/>
      <c r="F16" s="866"/>
      <c r="G16" s="879">
        <v>6400</v>
      </c>
      <c r="H16" s="879"/>
      <c r="I16" s="879">
        <v>6400</v>
      </c>
      <c r="J16" s="879"/>
      <c r="K16" s="879">
        <v>6400</v>
      </c>
      <c r="L16" s="879"/>
      <c r="M16" s="879">
        <v>6400</v>
      </c>
      <c r="N16" s="879"/>
      <c r="O16" s="879">
        <v>6400</v>
      </c>
      <c r="V16" s="676"/>
      <c r="W16" s="676"/>
      <c r="X16" s="676"/>
      <c r="Y16" s="676"/>
      <c r="Z16" s="676"/>
    </row>
    <row r="17" spans="1:26" ht="16">
      <c r="A17" s="882"/>
      <c r="B17" s="882" t="s">
        <v>1258</v>
      </c>
      <c r="C17" s="882"/>
      <c r="D17" s="882"/>
      <c r="E17" s="882"/>
      <c r="F17" s="882"/>
      <c r="G17" s="879">
        <v>379000</v>
      </c>
      <c r="H17" s="879"/>
      <c r="I17" s="879">
        <v>380000</v>
      </c>
      <c r="J17" s="879"/>
      <c r="K17" s="879">
        <v>380000</v>
      </c>
      <c r="L17" s="879"/>
      <c r="M17" s="879">
        <v>380000</v>
      </c>
      <c r="N17" s="879"/>
      <c r="O17" s="879">
        <v>380000</v>
      </c>
      <c r="V17" s="676"/>
      <c r="W17" s="676"/>
      <c r="X17" s="676"/>
      <c r="Y17" s="676"/>
      <c r="Z17" s="676"/>
    </row>
    <row r="18" spans="1:26" ht="16">
      <c r="A18" s="866"/>
      <c r="B18" s="882" t="s">
        <v>1259</v>
      </c>
      <c r="C18" s="882"/>
      <c r="D18" s="882"/>
      <c r="E18" s="882"/>
      <c r="F18" s="882"/>
      <c r="G18" s="879">
        <v>1575000</v>
      </c>
      <c r="H18" s="879"/>
      <c r="I18" s="879">
        <v>1575000</v>
      </c>
      <c r="J18" s="879"/>
      <c r="K18" s="879">
        <v>1732500.0000000002</v>
      </c>
      <c r="L18" s="879"/>
      <c r="M18" s="879">
        <v>1905000</v>
      </c>
      <c r="N18" s="879"/>
      <c r="O18" s="879">
        <v>2096300.0000000002</v>
      </c>
      <c r="V18" s="676"/>
      <c r="W18" s="676"/>
      <c r="X18" s="676"/>
      <c r="Y18" s="676"/>
      <c r="Z18" s="676"/>
    </row>
    <row r="19" spans="1:26" ht="15">
      <c r="A19" s="883" t="s">
        <v>1260</v>
      </c>
      <c r="B19" s="877" t="s">
        <v>1261</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s="676"/>
      <c r="W19" s="676"/>
      <c r="X19" s="676"/>
      <c r="Y19" s="676"/>
      <c r="Z19" s="676"/>
    </row>
    <row r="20" spans="1:26" ht="15">
      <c r="A20" s="866"/>
      <c r="B20" s="866" t="s">
        <v>1262</v>
      </c>
      <c r="C20" s="866"/>
      <c r="D20" s="866"/>
      <c r="E20" s="866"/>
      <c r="F20" s="866"/>
      <c r="G20" s="879">
        <v>0</v>
      </c>
      <c r="H20" s="879"/>
      <c r="I20" s="879"/>
      <c r="J20" s="879"/>
      <c r="K20" s="879">
        <v>2088000</v>
      </c>
      <c r="L20" s="879"/>
      <c r="M20" s="879">
        <v>2401200</v>
      </c>
      <c r="N20" s="879"/>
      <c r="O20" s="879">
        <v>3641320</v>
      </c>
      <c r="V20" s="676"/>
      <c r="W20" s="676"/>
      <c r="X20" s="676"/>
      <c r="Y20" s="676"/>
      <c r="Z20" s="676"/>
    </row>
    <row r="21" spans="1:26" ht="15">
      <c r="A21" s="866"/>
      <c r="B21" s="866" t="s">
        <v>1263</v>
      </c>
      <c r="C21" s="866"/>
      <c r="D21" s="866"/>
      <c r="E21" s="866"/>
      <c r="F21" s="866"/>
      <c r="G21" s="879">
        <v>2812000</v>
      </c>
      <c r="H21" s="879"/>
      <c r="I21" s="879">
        <v>2000000</v>
      </c>
      <c r="J21" s="879"/>
      <c r="K21" s="879">
        <v>1500000</v>
      </c>
      <c r="L21" s="879"/>
      <c r="M21" s="879">
        <v>2812000</v>
      </c>
      <c r="N21" s="879"/>
      <c r="O21" s="879">
        <v>2812000</v>
      </c>
      <c r="V21" s="676"/>
      <c r="W21" s="676"/>
      <c r="X21" s="676"/>
      <c r="Y21" s="676"/>
      <c r="Z21" s="676"/>
    </row>
    <row r="22" spans="1:26" ht="15">
      <c r="A22" s="866"/>
      <c r="B22" s="866" t="s">
        <v>1264</v>
      </c>
      <c r="C22" s="866"/>
      <c r="D22" s="866"/>
      <c r="E22" s="866"/>
      <c r="F22" s="866"/>
      <c r="G22" s="879">
        <v>340000</v>
      </c>
      <c r="H22" s="879"/>
      <c r="I22" s="879">
        <v>400000</v>
      </c>
      <c r="J22" s="879"/>
      <c r="K22" s="879">
        <v>400000</v>
      </c>
      <c r="L22" s="879"/>
      <c r="M22" s="879">
        <v>400000</v>
      </c>
      <c r="N22" s="879"/>
      <c r="O22" s="879">
        <v>400000</v>
      </c>
      <c r="V22" s="676"/>
      <c r="W22" s="676"/>
      <c r="X22" s="676"/>
      <c r="Y22" s="676"/>
      <c r="Z22" s="676"/>
    </row>
    <row r="23" spans="1:26" ht="15">
      <c r="A23" s="866"/>
      <c r="B23" s="866" t="s">
        <v>1265</v>
      </c>
      <c r="C23" s="866"/>
      <c r="D23" s="866"/>
      <c r="E23" s="866"/>
      <c r="F23" s="866"/>
      <c r="G23" s="879">
        <v>240000</v>
      </c>
      <c r="H23" s="879"/>
      <c r="I23" s="879">
        <v>240000</v>
      </c>
      <c r="J23" s="879"/>
      <c r="K23" s="879">
        <v>240000</v>
      </c>
      <c r="L23" s="879"/>
      <c r="M23" s="879">
        <v>240000</v>
      </c>
      <c r="N23" s="879"/>
      <c r="O23" s="879">
        <v>240000</v>
      </c>
      <c r="V23" s="676"/>
      <c r="W23" s="676"/>
      <c r="X23" s="676"/>
      <c r="Y23" s="676"/>
      <c r="Z23" s="676"/>
    </row>
    <row r="24" spans="1:26" ht="15">
      <c r="A24" s="877" t="s">
        <v>1266</v>
      </c>
      <c r="B24" s="877" t="s">
        <v>1267</v>
      </c>
      <c r="C24" s="877"/>
      <c r="D24" s="877"/>
      <c r="E24" s="877"/>
      <c r="F24" s="877"/>
      <c r="G24" s="878">
        <f t="shared" ref="G24:O24" si="3">SUBTOTAL(9,G25)</f>
        <v>0</v>
      </c>
      <c r="H24" s="878"/>
      <c r="I24" s="878">
        <f t="shared" si="3"/>
        <v>0</v>
      </c>
      <c r="J24" s="878"/>
      <c r="K24" s="878">
        <f t="shared" si="3"/>
        <v>0</v>
      </c>
      <c r="L24" s="878"/>
      <c r="M24" s="878">
        <f t="shared" si="3"/>
        <v>0</v>
      </c>
      <c r="N24" s="878"/>
      <c r="O24" s="878">
        <f t="shared" si="3"/>
        <v>0</v>
      </c>
      <c r="V24" s="676"/>
      <c r="W24" s="676"/>
      <c r="X24" s="676"/>
      <c r="Y24" s="676"/>
      <c r="Z24" s="676"/>
    </row>
    <row r="25" spans="1:26" ht="16">
      <c r="A25" s="882"/>
      <c r="B25" s="882" t="s">
        <v>1268</v>
      </c>
      <c r="C25" s="882"/>
      <c r="D25" s="882"/>
      <c r="E25" s="882"/>
      <c r="F25" s="882"/>
      <c r="G25" s="879"/>
      <c r="H25" s="879"/>
      <c r="I25" s="879"/>
      <c r="J25" s="879"/>
      <c r="K25" s="879"/>
      <c r="L25" s="879"/>
      <c r="M25" s="879"/>
      <c r="N25" s="879"/>
      <c r="O25" s="879"/>
      <c r="V25" s="676"/>
      <c r="W25" s="676"/>
      <c r="X25" s="676"/>
      <c r="Y25" s="676"/>
      <c r="Z25" s="676"/>
    </row>
    <row r="26" spans="1:26" ht="15">
      <c r="A26" s="874">
        <v>2</v>
      </c>
      <c r="B26" s="874" t="s">
        <v>1269</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s="676"/>
      <c r="W26" s="676"/>
      <c r="X26" s="676"/>
      <c r="Y26" s="676"/>
      <c r="Z26" s="676"/>
    </row>
    <row r="27" spans="1:26" ht="15">
      <c r="A27" s="877">
        <v>2.1</v>
      </c>
      <c r="B27" s="877" t="s">
        <v>1270</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s="676"/>
      <c r="W27" s="676"/>
      <c r="X27" s="676"/>
      <c r="Y27" s="676"/>
      <c r="Z27" s="676"/>
    </row>
    <row r="28" spans="1:26" ht="15" hidden="1">
      <c r="A28" s="885"/>
      <c r="B28" s="886" t="s">
        <v>1271</v>
      </c>
      <c r="C28" s="886"/>
      <c r="D28" s="886"/>
      <c r="E28" s="886"/>
      <c r="F28" s="886"/>
      <c r="G28" s="879">
        <v>3550000</v>
      </c>
      <c r="H28" s="879"/>
      <c r="I28" s="879">
        <v>3550000</v>
      </c>
      <c r="J28" s="879"/>
      <c r="K28" s="881">
        <f>GARP_18_2249[[#This Row],[2019]]*1.1</f>
        <v>3905000.0000000005</v>
      </c>
      <c r="L28" s="881"/>
      <c r="M28" s="881">
        <f>GARP_18_2249[[#This Row],[2020]]*$M$2</f>
        <v>4022150.0000000005</v>
      </c>
      <c r="N28" s="881"/>
      <c r="O28" s="881">
        <f>GARP_18_2249[[#This Row],[2021]]*$O$2</f>
        <v>4142814.5000000005</v>
      </c>
      <c r="V28" s="676"/>
      <c r="W28" s="676"/>
      <c r="X28" s="676"/>
      <c r="Y28" s="676"/>
      <c r="Z28" s="676"/>
    </row>
    <row r="29" spans="1:26" ht="15" hidden="1">
      <c r="A29" s="885"/>
      <c r="B29" s="886" t="s">
        <v>1272</v>
      </c>
      <c r="C29" s="886"/>
      <c r="D29" s="886"/>
      <c r="E29" s="886"/>
      <c r="F29" s="886"/>
      <c r="G29" s="879">
        <v>2450000</v>
      </c>
      <c r="H29" s="879"/>
      <c r="I29" s="879">
        <v>2450000</v>
      </c>
      <c r="J29" s="879"/>
      <c r="K29" s="881">
        <f>GARP_18_2249[[#This Row],[2019]]*1.1</f>
        <v>2695000</v>
      </c>
      <c r="L29" s="881"/>
      <c r="M29" s="881">
        <f>GARP_18_2249[[#This Row],[2020]]*1.1</f>
        <v>2964500.0000000005</v>
      </c>
      <c r="N29" s="881"/>
      <c r="O29" s="881">
        <f>GARP_18_2249[[#This Row],[2021]]*$O$2</f>
        <v>3053435.0000000005</v>
      </c>
      <c r="V29" s="676"/>
      <c r="W29" s="676"/>
      <c r="X29" s="676"/>
      <c r="Y29" s="676"/>
      <c r="Z29" s="676"/>
    </row>
    <row r="30" spans="1:26" ht="15" hidden="1">
      <c r="A30" s="885"/>
      <c r="B30" s="886" t="s">
        <v>928</v>
      </c>
      <c r="C30" s="886"/>
      <c r="D30" s="886"/>
      <c r="E30" s="886"/>
      <c r="F30" s="886"/>
      <c r="G30" s="879">
        <v>1955000</v>
      </c>
      <c r="H30" s="879"/>
      <c r="I30" s="879">
        <v>2770000</v>
      </c>
      <c r="J30" s="879"/>
      <c r="K30" s="879">
        <v>4000000</v>
      </c>
      <c r="L30" s="879"/>
      <c r="M30" s="881">
        <f>GARP_18_2249[[#This Row],[2020]]*1.3</f>
        <v>5200000</v>
      </c>
      <c r="N30" s="881"/>
      <c r="O30" s="879">
        <f>GARP_18_2249[[#This Row],[2021]]*1.3</f>
        <v>6760000</v>
      </c>
      <c r="V30" s="676"/>
      <c r="W30" s="676"/>
      <c r="X30" s="676"/>
      <c r="Y30" s="676"/>
      <c r="Z30" s="676"/>
    </row>
    <row r="31" spans="1:26" ht="15" hidden="1">
      <c r="A31" s="885"/>
      <c r="B31" s="886" t="s">
        <v>1273</v>
      </c>
      <c r="C31" s="886"/>
      <c r="D31" s="886"/>
      <c r="E31" s="886"/>
      <c r="F31" s="886"/>
      <c r="G31" s="879">
        <v>156400</v>
      </c>
      <c r="H31" s="879"/>
      <c r="I31" s="879">
        <v>156400</v>
      </c>
      <c r="J31" s="879"/>
      <c r="K31" s="879">
        <v>156400</v>
      </c>
      <c r="L31" s="879"/>
      <c r="M31" s="879">
        <v>175000</v>
      </c>
      <c r="N31" s="879"/>
      <c r="O31" s="879">
        <v>175000</v>
      </c>
      <c r="V31" s="676"/>
      <c r="W31" s="676"/>
      <c r="X31" s="676"/>
      <c r="Y31" s="676"/>
      <c r="Z31" s="676"/>
    </row>
    <row r="32" spans="1:26" ht="15" hidden="1">
      <c r="A32" s="885"/>
      <c r="B32" s="886" t="s">
        <v>1274</v>
      </c>
      <c r="C32" s="886"/>
      <c r="D32" s="886"/>
      <c r="E32" s="886"/>
      <c r="F32" s="886"/>
      <c r="G32" s="879">
        <v>743800</v>
      </c>
      <c r="H32" s="879"/>
      <c r="I32" s="879">
        <v>1370200</v>
      </c>
      <c r="J32" s="879"/>
      <c r="K32" s="879">
        <v>2500000</v>
      </c>
      <c r="L32" s="879"/>
      <c r="M32" s="881">
        <f>GARP_18_2249[[#This Row],[2020]]*$M$2</f>
        <v>2575000</v>
      </c>
      <c r="N32" s="881"/>
      <c r="O32" s="879">
        <f>GARP_18_2249[[#This Row],[2021]]*1.1</f>
        <v>2832500</v>
      </c>
      <c r="V32" s="676"/>
      <c r="W32" s="676"/>
      <c r="X32" s="676"/>
      <c r="Y32" s="676"/>
      <c r="Z32" s="676"/>
    </row>
    <row r="33" spans="1:26" ht="15">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s="676"/>
      <c r="W33" s="676"/>
      <c r="X33" s="676"/>
      <c r="Y33" s="676"/>
      <c r="Z33" s="676"/>
    </row>
    <row r="34" spans="1:26" ht="15">
      <c r="A34" s="866"/>
      <c r="B34" s="866" t="s">
        <v>1275</v>
      </c>
      <c r="C34" s="866"/>
      <c r="D34" s="866"/>
      <c r="E34" s="866"/>
      <c r="F34" s="866"/>
      <c r="G34" s="879">
        <v>660000</v>
      </c>
      <c r="H34" s="879"/>
      <c r="I34" s="879">
        <v>660000</v>
      </c>
      <c r="J34" s="879"/>
      <c r="K34" s="879">
        <v>660000</v>
      </c>
      <c r="L34" s="879"/>
      <c r="M34" s="879">
        <v>660000</v>
      </c>
      <c r="N34" s="879"/>
      <c r="O34" s="879">
        <v>660000</v>
      </c>
      <c r="V34" s="676"/>
      <c r="W34" s="676"/>
      <c r="X34" s="676"/>
      <c r="Y34" s="676"/>
      <c r="Z34" s="676"/>
    </row>
    <row r="35" spans="1:26" ht="15">
      <c r="A35" s="866"/>
      <c r="B35" s="866" t="s">
        <v>1276</v>
      </c>
      <c r="C35" s="866"/>
      <c r="D35" s="866"/>
      <c r="E35" s="866"/>
      <c r="F35" s="866"/>
      <c r="G35" s="879">
        <v>120000</v>
      </c>
      <c r="H35" s="879"/>
      <c r="I35" s="879">
        <v>120000</v>
      </c>
      <c r="J35" s="879"/>
      <c r="K35" s="879">
        <v>120000</v>
      </c>
      <c r="L35" s="879"/>
      <c r="M35" s="879">
        <v>120000</v>
      </c>
      <c r="N35" s="879"/>
      <c r="O35" s="879">
        <v>120000</v>
      </c>
      <c r="V35" s="676"/>
      <c r="W35" s="676"/>
      <c r="X35" s="676"/>
      <c r="Y35" s="676"/>
      <c r="Z35" s="676"/>
    </row>
    <row r="36" spans="1:26" ht="15">
      <c r="A36" s="874">
        <v>8</v>
      </c>
      <c r="B36" s="874" t="s">
        <v>1277</v>
      </c>
      <c r="C36" s="874"/>
      <c r="D36" s="874"/>
      <c r="E36" s="874"/>
      <c r="F36" s="874"/>
      <c r="G36" s="884">
        <f>SUBTOTAL(9,G37)</f>
        <v>0</v>
      </c>
      <c r="H36" s="884"/>
      <c r="I36" s="884">
        <f>SUBTOTAL(9,I37)</f>
        <v>0</v>
      </c>
      <c r="J36" s="884"/>
      <c r="K36" s="884">
        <f>SUBTOTAL(9,K37)</f>
        <v>0</v>
      </c>
      <c r="L36" s="884"/>
      <c r="M36" s="884">
        <f>SUBTOTAL(9,M37)</f>
        <v>0</v>
      </c>
      <c r="N36" s="884"/>
      <c r="O36" s="884">
        <f>SUBTOTAL(9,O37)</f>
        <v>0</v>
      </c>
      <c r="V36" s="676"/>
      <c r="W36" s="676"/>
      <c r="X36" s="676"/>
      <c r="Y36" s="676"/>
      <c r="Z36" s="676"/>
    </row>
    <row r="37" spans="1:26" ht="15">
      <c r="A37" s="866"/>
      <c r="B37" s="866" t="s">
        <v>1278</v>
      </c>
      <c r="C37" s="866"/>
      <c r="D37" s="866"/>
      <c r="E37" s="866"/>
      <c r="F37" s="866"/>
      <c r="G37" s="879"/>
      <c r="H37" s="879"/>
      <c r="I37" s="879"/>
      <c r="J37" s="879"/>
      <c r="K37" s="879"/>
      <c r="L37" s="879"/>
      <c r="M37" s="879"/>
      <c r="N37" s="879"/>
      <c r="O37" s="879"/>
      <c r="V37" s="676"/>
      <c r="W37" s="676"/>
      <c r="X37" s="676"/>
      <c r="Y37" s="676"/>
      <c r="Z37" s="676"/>
    </row>
    <row r="38" spans="1:26" ht="15">
      <c r="A38" s="866"/>
      <c r="B38" s="866"/>
      <c r="C38" s="866"/>
      <c r="D38" s="866"/>
      <c r="E38" s="866"/>
      <c r="F38" s="866"/>
      <c r="G38" s="866"/>
      <c r="H38" s="866"/>
      <c r="I38" s="866"/>
      <c r="J38" s="866"/>
      <c r="K38" s="866"/>
      <c r="L38" s="866"/>
      <c r="M38" s="866"/>
      <c r="N38" s="866"/>
      <c r="O38" s="866"/>
      <c r="V38" s="676"/>
      <c r="W38" s="676"/>
      <c r="X38" s="676"/>
      <c r="Y38" s="676"/>
      <c r="Z38" s="676"/>
    </row>
    <row r="39" spans="1:26" ht="16"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s="676"/>
      <c r="W39" s="676"/>
      <c r="X39" s="676"/>
      <c r="Y39" s="676"/>
      <c r="Z39" s="676"/>
    </row>
    <row r="40" spans="1:26" ht="16"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s="676"/>
      <c r="W40" s="676"/>
      <c r="X40" s="676"/>
      <c r="Y40" s="676"/>
      <c r="Z40" s="676"/>
    </row>
    <row r="41" spans="1:26" ht="15">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s="676"/>
      <c r="W41" s="676"/>
      <c r="X41" s="676"/>
      <c r="Y41" s="676"/>
      <c r="Z41" s="676"/>
    </row>
    <row r="42" spans="1:26" ht="15">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s="676"/>
      <c r="W42" s="676"/>
      <c r="X42" s="676"/>
      <c r="Y42" s="676"/>
      <c r="Z42" s="676"/>
    </row>
    <row r="43" spans="1:26" ht="15">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s="676"/>
      <c r="W43" s="676"/>
      <c r="X43" s="676"/>
      <c r="Y43" s="676"/>
      <c r="Z43" s="676"/>
    </row>
    <row r="44" spans="1:26" ht="15">
      <c r="A44" s="866"/>
      <c r="B44" s="866"/>
      <c r="C44" s="866"/>
      <c r="D44" s="866"/>
      <c r="E44" s="866"/>
      <c r="F44" s="866"/>
      <c r="G44" s="879"/>
      <c r="H44" s="879"/>
      <c r="I44" s="879"/>
      <c r="J44" s="879"/>
      <c r="K44" s="879"/>
      <c r="L44" s="879"/>
      <c r="M44" s="879"/>
      <c r="N44" s="879"/>
      <c r="O44" s="879"/>
      <c r="V44" s="676"/>
      <c r="W44" s="676"/>
      <c r="X44" s="676"/>
      <c r="Y44" s="676"/>
      <c r="Z44" s="676"/>
    </row>
    <row r="45" spans="1:26" ht="16" thickBot="1">
      <c r="A45" s="872">
        <v>3</v>
      </c>
      <c r="B45" s="872" t="s">
        <v>1280</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s="676"/>
      <c r="W45" s="676"/>
      <c r="X45" s="676"/>
      <c r="Y45" s="676"/>
      <c r="Z45" s="676"/>
    </row>
    <row r="46" spans="1:26" ht="16"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s="676"/>
      <c r="W46" s="676"/>
      <c r="X46" s="676"/>
      <c r="Y46" s="676"/>
      <c r="Z46" s="676"/>
    </row>
    <row r="47" spans="1:26" ht="15">
      <c r="A47" s="866"/>
      <c r="B47" s="866"/>
      <c r="C47" s="866"/>
      <c r="D47" s="866"/>
      <c r="E47" s="866"/>
      <c r="F47" s="866"/>
      <c r="G47" s="866"/>
      <c r="H47" s="866"/>
      <c r="I47" s="866"/>
      <c r="J47" s="866"/>
      <c r="K47" s="866"/>
      <c r="L47" s="866"/>
      <c r="M47" s="866"/>
      <c r="N47" s="866"/>
      <c r="O47" s="866"/>
      <c r="V47" s="676"/>
      <c r="W47" s="676"/>
      <c r="X47" s="676"/>
      <c r="Y47" s="676"/>
      <c r="Z47" s="676"/>
    </row>
    <row r="48" spans="1:26" ht="15">
      <c r="A48" s="866"/>
      <c r="B48" s="866" t="s">
        <v>1282</v>
      </c>
      <c r="C48" s="866"/>
      <c r="D48" s="866"/>
      <c r="E48" s="866"/>
      <c r="F48" s="866"/>
      <c r="G48" s="866">
        <v>2.5</v>
      </c>
      <c r="H48" s="866"/>
      <c r="I48" s="866">
        <v>2.5</v>
      </c>
      <c r="J48" s="866"/>
      <c r="K48" s="866">
        <v>2.5</v>
      </c>
      <c r="L48" s="866"/>
      <c r="M48" s="866">
        <v>2.5</v>
      </c>
      <c r="N48" s="866"/>
      <c r="O48" s="866">
        <v>2.5</v>
      </c>
      <c r="V48" s="676"/>
      <c r="W48" s="676"/>
      <c r="X48" s="676"/>
      <c r="Y48" s="676"/>
      <c r="Z48" s="676"/>
    </row>
    <row r="49" spans="1:26" ht="14">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8" thickBot="1">
      <c r="B53" s="882" t="s">
        <v>1283</v>
      </c>
    </row>
    <row r="54" spans="1:26" ht="18"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6185440</v>
      </c>
      <c r="H55" s="903">
        <f>G55/G58</f>
        <v>0.38801011990764178</v>
      </c>
      <c r="I55" s="905">
        <f>(I6)/2.53</f>
        <v>6545415.0197628466</v>
      </c>
      <c r="J55" s="903">
        <f>I55/I58</f>
        <v>0.67726108862167522</v>
      </c>
      <c r="K55" s="905">
        <f>(K6)/2.66</f>
        <v>7169353.383458646</v>
      </c>
      <c r="L55" s="903">
        <f>K55/K58</f>
        <v>0.73498498838222681</v>
      </c>
      <c r="M55" s="905">
        <f>(M6)/2.66</f>
        <v>8114479.4736842094</v>
      </c>
      <c r="N55" s="903">
        <f>M55/M58</f>
        <v>0.81194566643425381</v>
      </c>
      <c r="O55" s="905">
        <f>(O6)/2.66</f>
        <v>8892474.7601503748</v>
      </c>
      <c r="P55" s="903">
        <f>O55/O58</f>
        <v>0.93367514589090617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(I45)/2.53</f>
        <v>94861.543184670896</v>
      </c>
      <c r="J56" s="903">
        <f>I56/I58</f>
        <v>9.8154252727445882E-3</v>
      </c>
      <c r="K56" s="905">
        <f>(K45)/2.66</f>
        <v>90225.452728277189</v>
      </c>
      <c r="L56" s="903">
        <f>K56/K58</f>
        <v>9.2496979543896518E-3</v>
      </c>
      <c r="M56" s="905">
        <f>(M45)/2.66</f>
        <v>90225.452728277189</v>
      </c>
      <c r="N56" s="903">
        <f>M56/M58</f>
        <v>9.0280794451910729E-3</v>
      </c>
      <c r="O56" s="905">
        <f>(O45)/2.66</f>
        <v>90225.452728277189</v>
      </c>
      <c r="P56" s="903">
        <f>O56/O58</f>
        <v>9.4733204210660834E-3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(I40)/2.53</f>
        <v>3024260.6882383111</v>
      </c>
      <c r="J57" s="903">
        <f>I57/I58</f>
        <v>0.31292348610558024</v>
      </c>
      <c r="K57" s="905">
        <f>(K40)/2.66</f>
        <v>2494842.6782430355</v>
      </c>
      <c r="L57" s="903">
        <f>K57/K58</f>
        <v>0.25576531366338356</v>
      </c>
      <c r="M57" s="905">
        <f>(M40)/2.66</f>
        <v>1789165.1182665052</v>
      </c>
      <c r="N57" s="903">
        <f>M57/M58</f>
        <v>0.17902625412055517</v>
      </c>
      <c r="O57" s="905">
        <f>(O40)/2.66</f>
        <v>541463.30297164875</v>
      </c>
      <c r="P57" s="903">
        <f>O57/O58</f>
        <v>5.6851533688027811E-2</v>
      </c>
      <c r="U57" s="865"/>
      <c r="Z57" s="866"/>
    </row>
    <row r="58" spans="1:26" ht="18" thickBot="1">
      <c r="B58" s="908" t="s">
        <v>853</v>
      </c>
      <c r="C58" s="909">
        <v>11484106.139350152</v>
      </c>
      <c r="D58" s="910">
        <f>C58/C78</f>
        <v>0.61684143826452886</v>
      </c>
      <c r="E58" s="909">
        <v>11749144.144144144</v>
      </c>
      <c r="F58" s="910">
        <f>E58/E78</f>
        <v>0.58228610457374463</v>
      </c>
      <c r="G58" s="909">
        <v>15941439.881702887</v>
      </c>
      <c r="H58" s="910">
        <f>G58/G78</f>
        <v>1.0609576245754631</v>
      </c>
      <c r="I58" s="909">
        <f>SUM(I55:I57)</f>
        <v>9664537.2511858288</v>
      </c>
      <c r="J58" s="910">
        <f>I58/I78</f>
        <v>0.61621965950516877</v>
      </c>
      <c r="K58" s="909">
        <f>SUM(K55:K57)</f>
        <v>9754421.5144299585</v>
      </c>
      <c r="L58" s="910">
        <f>K58/K78</f>
        <v>0.62207205298425505</v>
      </c>
      <c r="M58" s="909">
        <f>SUM(M55:M57)</f>
        <v>9993870.0446789917</v>
      </c>
      <c r="N58" s="910">
        <f>M58/M78</f>
        <v>0.60827910897096271</v>
      </c>
      <c r="O58" s="909">
        <f>SUM(O55:O57)</f>
        <v>9524163.5158503</v>
      </c>
      <c r="P58" s="910">
        <f>O58/O78</f>
        <v>0.57633263232716392</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(I26)/2.53</f>
        <v>4069802.3715415024</v>
      </c>
      <c r="J60" s="903">
        <f>I60/I63</f>
        <v>0.80294244844194307</v>
      </c>
      <c r="K60" s="905">
        <f>(K26)/2.66</f>
        <v>4983609.0225563906</v>
      </c>
      <c r="L60" s="903">
        <f>K60/K63</f>
        <v>0.94135811106414213</v>
      </c>
      <c r="M60" s="905">
        <f>(M26)/2.66</f>
        <v>5615281.9548872178</v>
      </c>
      <c r="N60" s="903">
        <f>M60/M63</f>
        <v>0.96401713889603668</v>
      </c>
      <c r="O60" s="915">
        <f>(O26)/2.66</f>
        <v>6377349.4360902254</v>
      </c>
      <c r="P60" s="903">
        <f>O60/O63</f>
        <v>0.97249932740967093</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(I41)/2.53</f>
        <v>998807.93725296448</v>
      </c>
      <c r="J62" s="903">
        <f>I62/I63</f>
        <v>0.19705755155805693</v>
      </c>
      <c r="K62" s="905">
        <f>(K41)/2.66</f>
        <v>310453.84680451121</v>
      </c>
      <c r="L62" s="903">
        <f>K62/K63</f>
        <v>5.8641888935857908E-2</v>
      </c>
      <c r="M62" s="905">
        <f>(M41)/2.66</f>
        <v>209595.7659774436</v>
      </c>
      <c r="N62" s="903">
        <f>M62/M63</f>
        <v>3.5982861103963336E-2</v>
      </c>
      <c r="O62" s="915">
        <f>(O41)/2.66</f>
        <v>180340.89473684211</v>
      </c>
      <c r="P62" s="903">
        <f>O62/O63</f>
        <v>2.7500672590329098E-2</v>
      </c>
      <c r="U62" s="865"/>
      <c r="Z62" s="866"/>
    </row>
    <row r="63" spans="1:26" ht="18" thickBot="1">
      <c r="B63" s="916" t="s">
        <v>1286</v>
      </c>
      <c r="C63" s="907">
        <v>4923039.6754975282</v>
      </c>
      <c r="D63" s="917">
        <f>C63/C78</f>
        <v>0.26442936326249189</v>
      </c>
      <c r="E63" s="907">
        <v>5906499.2426054375</v>
      </c>
      <c r="F63" s="917">
        <f>E63/E78</f>
        <v>0.29272535883889472</v>
      </c>
      <c r="G63" s="907">
        <v>4722080</v>
      </c>
      <c r="H63" s="917">
        <f>G63/G78</f>
        <v>0.31427065666794302</v>
      </c>
      <c r="I63" s="909">
        <f>SUM(I60:I62)</f>
        <v>5068610.3087944668</v>
      </c>
      <c r="J63" s="917">
        <f>I63/I78</f>
        <v>0.32317918980202381</v>
      </c>
      <c r="K63" s="909">
        <f>SUM(K60:K62)</f>
        <v>5294062.8693609014</v>
      </c>
      <c r="L63" s="917">
        <f>K63/K78</f>
        <v>0.33762007853558595</v>
      </c>
      <c r="M63" s="909">
        <f>SUM(M60:M62)</f>
        <v>5824877.720864661</v>
      </c>
      <c r="N63" s="917">
        <f>M63/M78</f>
        <v>0.35453246981121578</v>
      </c>
      <c r="O63" s="909">
        <f>SUM(O60:O62)</f>
        <v>6557690.3308270676</v>
      </c>
      <c r="P63" s="917">
        <f>O63/O78</f>
        <v>0.39682339809288075</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(I33)/2.53</f>
        <v>308300.39525691699</v>
      </c>
      <c r="J65" s="903">
        <f>I65/I68</f>
        <v>0.48609563931703564</v>
      </c>
      <c r="K65" s="905">
        <f>(K33)/2.66</f>
        <v>293233.0827067669</v>
      </c>
      <c r="L65" s="903">
        <f>K65/K68</f>
        <v>0.88510638297872335</v>
      </c>
      <c r="M65" s="905">
        <f>(M33)/2.66</f>
        <v>293233.0827067669</v>
      </c>
      <c r="N65" s="903">
        <f>M65/M68</f>
        <v>0.94516813086943352</v>
      </c>
      <c r="O65" s="915">
        <f>(O33)/2.66</f>
        <v>293233.0827067669</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(I42)/2.53</f>
        <v>325937.74703557312</v>
      </c>
      <c r="J67" s="903">
        <f>I67/I68</f>
        <v>0.51390436068296441</v>
      </c>
      <c r="K67" s="905">
        <f>(K42)/2.66</f>
        <v>38063.909774436092</v>
      </c>
      <c r="L67" s="903">
        <f>K67/K68</f>
        <v>0.11489361702127661</v>
      </c>
      <c r="M67" s="905">
        <f>(M42)/2.66</f>
        <v>17011.278195488721</v>
      </c>
      <c r="N67" s="903">
        <f>M67/M68</f>
        <v>5.4831869130566493E-2</v>
      </c>
      <c r="O67" s="915">
        <f>(O42)/2.5</f>
        <v>0</v>
      </c>
      <c r="P67" s="903">
        <f>O67/O68</f>
        <v>0</v>
      </c>
      <c r="U67" s="865"/>
      <c r="Z67" s="866"/>
    </row>
    <row r="68" spans="2:26" ht="18" thickBot="1">
      <c r="B68" s="908" t="s">
        <v>1287</v>
      </c>
      <c r="C68" s="909">
        <v>1705714.2857142859</v>
      </c>
      <c r="D68" s="910">
        <f>C68/C78</f>
        <v>9.161838461795091E-2</v>
      </c>
      <c r="E68" s="909">
        <v>2110267.0812405329</v>
      </c>
      <c r="F68" s="910">
        <f>E68/E78</f>
        <v>0.10458457086495002</v>
      </c>
      <c r="G68" s="909">
        <v>1918000</v>
      </c>
      <c r="H68" s="910">
        <f>G68/G78</f>
        <v>0.12764949333537651</v>
      </c>
      <c r="I68" s="909">
        <f>SUM(I65:I67)</f>
        <v>634238.14229249011</v>
      </c>
      <c r="J68" s="910">
        <f>I68/I78</f>
        <v>4.0439599116938021E-2</v>
      </c>
      <c r="K68" s="909">
        <f>SUM(K65:K67)</f>
        <v>331296.99248120299</v>
      </c>
      <c r="L68" s="910">
        <f>K68/K78</f>
        <v>2.1127916192202306E-2</v>
      </c>
      <c r="M68" s="909">
        <f>SUM(M65:M67)</f>
        <v>310244.36090225563</v>
      </c>
      <c r="N68" s="910">
        <f>M68/M78</f>
        <v>1.8883091592067171E-2</v>
      </c>
      <c r="O68" s="909">
        <f>SUM(O65:O67)</f>
        <v>293233.0827067669</v>
      </c>
      <c r="P68" s="910">
        <f>O68/O78</f>
        <v>1.7744318874885669E-2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0</v>
      </c>
      <c r="H70" s="903" t="e">
        <f>G70/G73</f>
        <v>#DIV/0!</v>
      </c>
      <c r="I70" s="905">
        <f>(I36)/2.5</f>
        <v>0</v>
      </c>
      <c r="J70" s="903">
        <f>I70/I73</f>
        <v>0</v>
      </c>
      <c r="K70" s="905">
        <f>(K36)/2.5</f>
        <v>0</v>
      </c>
      <c r="L70" s="903">
        <f>K70/K73</f>
        <v>0</v>
      </c>
      <c r="M70" s="905">
        <f>(M36)/2.5</f>
        <v>0</v>
      </c>
      <c r="N70" s="903">
        <f>M70/M73</f>
        <v>0</v>
      </c>
      <c r="O70" s="915">
        <f>(O36)/2.5</f>
        <v>0</v>
      </c>
      <c r="P70" s="903">
        <f>O70/O73</f>
        <v>0</v>
      </c>
      <c r="U70" s="865"/>
      <c r="Z70" s="866"/>
    </row>
    <row r="71" spans="2:26">
      <c r="B71" s="914" t="s">
        <v>1284</v>
      </c>
      <c r="C71" s="907">
        <v>0</v>
      </c>
      <c r="D71" s="903">
        <f>C71/C73</f>
        <v>0</v>
      </c>
      <c r="E71" s="907">
        <v>0</v>
      </c>
      <c r="F71" s="903">
        <f>E71/E73</f>
        <v>0</v>
      </c>
      <c r="G71" s="904">
        <v>0</v>
      </c>
      <c r="H71" s="903" t="e">
        <f>G71/G73</f>
        <v>#DIV/0!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t="e">
        <f>G72/G73</f>
        <v>#DIV/0!</v>
      </c>
      <c r="I72" s="905">
        <f>(I43)/2.53</f>
        <v>316205.53359683795</v>
      </c>
      <c r="J72" s="903">
        <f>I72/I73</f>
        <v>1</v>
      </c>
      <c r="K72" s="905">
        <f>(K43)/2.66</f>
        <v>300751.87969924812</v>
      </c>
      <c r="L72" s="903">
        <f>K72/K73</f>
        <v>1</v>
      </c>
      <c r="M72" s="905">
        <f>(M43)/2.66</f>
        <v>300751.87969924812</v>
      </c>
      <c r="N72" s="903">
        <f>M72/M73</f>
        <v>1</v>
      </c>
      <c r="O72" s="915">
        <f>(O43)/2.66</f>
        <v>150375.93984962406</v>
      </c>
      <c r="P72" s="903">
        <f>O72/O73</f>
        <v>1</v>
      </c>
      <c r="U72" s="865"/>
      <c r="Z72" s="866"/>
    </row>
    <row r="73" spans="2:26" ht="18" thickBot="1">
      <c r="B73" s="916" t="s">
        <v>1288</v>
      </c>
      <c r="C73" s="907">
        <v>504738.24312333635</v>
      </c>
      <c r="D73" s="917">
        <f>C73/C78</f>
        <v>2.7110813855028348E-2</v>
      </c>
      <c r="E73" s="907">
        <v>411703.34050865029</v>
      </c>
      <c r="F73" s="917">
        <f>E73/E78</f>
        <v>2.0403965722410735E-2</v>
      </c>
      <c r="G73" s="909">
        <f>SUM(G70:G72)</f>
        <v>0</v>
      </c>
      <c r="H73" s="917">
        <f>G73/G78</f>
        <v>0</v>
      </c>
      <c r="I73" s="909">
        <f>SUM(I70:I72)</f>
        <v>316205.53359683795</v>
      </c>
      <c r="J73" s="917">
        <f>I73/I78</f>
        <v>2.0161551575869352E-2</v>
      </c>
      <c r="K73" s="909">
        <f>SUM(K70:K72)</f>
        <v>300751.87969924812</v>
      </c>
      <c r="L73" s="917">
        <f>K73/K78</f>
        <v>1.9179952287956704E-2</v>
      </c>
      <c r="M73" s="909">
        <f>SUM(M70:M72)</f>
        <v>300751.87969924812</v>
      </c>
      <c r="N73" s="917">
        <f>M73/M78</f>
        <v>1.8305329625754301E-2</v>
      </c>
      <c r="O73" s="909">
        <f>SUM(O70:O72)</f>
        <v>150375.93984962406</v>
      </c>
      <c r="P73" s="917">
        <f>O73/O78</f>
        <v>9.0996507050695747E-3</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10039520</v>
      </c>
      <c r="H75" s="903">
        <f>G75/G78</f>
        <v>0.66816456795118839</v>
      </c>
      <c r="I75" s="907">
        <f>I55+I60+I65+I70</f>
        <v>10923517.786561266</v>
      </c>
      <c r="J75" s="903">
        <f>I75/I78</f>
        <v>0.69649340015814165</v>
      </c>
      <c r="K75" s="907">
        <f>K55+K60+K65+K70</f>
        <v>12446195.488721803</v>
      </c>
      <c r="L75" s="903">
        <f>K75/K78</f>
        <v>0.79373547350388496</v>
      </c>
      <c r="M75" s="907">
        <f>M55+M60+M65+M70</f>
        <v>14022994.511278193</v>
      </c>
      <c r="N75" s="903">
        <f>M75/M78</f>
        <v>0.85351266008972659</v>
      </c>
      <c r="O75" s="907">
        <f>O55+O60+O65+O70</f>
        <v>15563057.278947366</v>
      </c>
      <c r="P75" s="903">
        <f>O75/O78</f>
        <v>0.94176226119038708</v>
      </c>
      <c r="U75" s="865"/>
      <c r="Z75" s="866"/>
    </row>
    <row r="76" spans="2:26">
      <c r="B76" s="914" t="s">
        <v>1284</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6.3891221374502609E-3</v>
      </c>
      <c r="I76" s="907">
        <f>I56+I61+I66+I71</f>
        <v>94861.543184670896</v>
      </c>
      <c r="J76" s="903">
        <f>I76/I78</f>
        <v>6.0484580194690987E-3</v>
      </c>
      <c r="K76" s="907">
        <f>K56+K61+K66+K71</f>
        <v>90225.452728277189</v>
      </c>
      <c r="L76" s="903">
        <f>K76/K78</f>
        <v>5.7539785959714344E-3</v>
      </c>
      <c r="M76" s="907">
        <f>M56+M61+M66+M71</f>
        <v>90225.452728277189</v>
      </c>
      <c r="N76" s="903">
        <f>M76/M78</f>
        <v>5.4915921206398887E-3</v>
      </c>
      <c r="O76" s="907">
        <f>O56+O61+O66+O71</f>
        <v>90225.452728277189</v>
      </c>
      <c r="P76" s="903">
        <f>O76/O78</f>
        <v>5.4597836951516925E-3</v>
      </c>
      <c r="U76" s="865"/>
      <c r="Z76" s="866"/>
    </row>
    <row r="77" spans="2:26">
      <c r="B77" s="914" t="s">
        <v>1285</v>
      </c>
      <c r="C77" s="907">
        <f t="shared" si="6"/>
        <v>5240760.1301390128</v>
      </c>
      <c r="D77" s="903">
        <f>C77/C78</f>
        <v>0.28149496156235254</v>
      </c>
      <c r="E77" s="907">
        <f t="shared" si="6"/>
        <v>6221985.1710117189</v>
      </c>
      <c r="F77" s="903">
        <f>E77/E78</f>
        <v>0.30836080173122521</v>
      </c>
      <c r="G77" s="907">
        <f>G57+G62+G67+G72</f>
        <v>4890000</v>
      </c>
      <c r="H77" s="903">
        <f>G77/G78</f>
        <v>0.32544630991136142</v>
      </c>
      <c r="I77" s="907">
        <f>I57+I62+I67+I72</f>
        <v>4665211.9061236866</v>
      </c>
      <c r="J77" s="903">
        <f>I77/I78</f>
        <v>0.29745814182238917</v>
      </c>
      <c r="K77" s="907">
        <f>K57+K62+K67+K72</f>
        <v>3144112.3145212308</v>
      </c>
      <c r="L77" s="903">
        <f>K77/K78</f>
        <v>0.20051054790014364</v>
      </c>
      <c r="M77" s="907">
        <f>M57+M62+M67+M72</f>
        <v>2316524.0421386855</v>
      </c>
      <c r="N77" s="903">
        <f>M77/M78</f>
        <v>0.1409957477896335</v>
      </c>
      <c r="O77" s="907">
        <f>O57+O62+O67+O72</f>
        <v>872180.13755811495</v>
      </c>
      <c r="P77" s="903">
        <f>O77/O78</f>
        <v>5.2777955114461227E-2</v>
      </c>
      <c r="U77" s="865"/>
      <c r="Z77" s="866"/>
    </row>
    <row r="78" spans="2:26" ht="18" thickBot="1">
      <c r="B78" s="923" t="s">
        <v>4</v>
      </c>
      <c r="C78" s="909">
        <f t="shared" ref="C78:P78" si="7">SUM(C75:C77)</f>
        <v>18617598.343685303</v>
      </c>
      <c r="D78" s="910">
        <f t="shared" si="7"/>
        <v>0.99999999999999989</v>
      </c>
      <c r="E78" s="909">
        <f t="shared" si="7"/>
        <v>20177613.808498763</v>
      </c>
      <c r="F78" s="910">
        <f t="shared" si="7"/>
        <v>1</v>
      </c>
      <c r="G78" s="909">
        <f t="shared" si="7"/>
        <v>15025519.881702887</v>
      </c>
      <c r="H78" s="910">
        <f t="shared" si="7"/>
        <v>1</v>
      </c>
      <c r="I78" s="909">
        <f t="shared" si="7"/>
        <v>15683591.235869624</v>
      </c>
      <c r="J78" s="910">
        <f t="shared" si="7"/>
        <v>0.99999999999999989</v>
      </c>
      <c r="K78" s="909">
        <f t="shared" si="7"/>
        <v>15680533.255971311</v>
      </c>
      <c r="L78" s="910">
        <f t="shared" si="7"/>
        <v>1</v>
      </c>
      <c r="M78" s="909">
        <f t="shared" si="7"/>
        <v>16429744.006145157</v>
      </c>
      <c r="N78" s="910">
        <f t="shared" si="7"/>
        <v>1</v>
      </c>
      <c r="O78" s="909">
        <f t="shared" si="7"/>
        <v>16525462.869233759</v>
      </c>
      <c r="P78" s="910">
        <f t="shared" si="7"/>
        <v>1</v>
      </c>
      <c r="U78" s="865"/>
      <c r="Z78" s="866"/>
    </row>
    <row r="81" spans="2:26">
      <c r="B81" s="865" t="s">
        <v>1291</v>
      </c>
      <c r="C81" s="926">
        <f>(G78-C78)/C78</f>
        <v>-0.19293994830438338</v>
      </c>
    </row>
    <row r="82" spans="2:26">
      <c r="B82" s="865" t="s">
        <v>1292</v>
      </c>
      <c r="C82" s="926">
        <f>AVERAGE(I78,K78,M78,O78)</f>
        <v>16079832.841804963</v>
      </c>
    </row>
    <row r="83" spans="2:26">
      <c r="B83" s="865" t="s">
        <v>1293</v>
      </c>
      <c r="C83" s="865">
        <f>O78/C78-1</f>
        <v>-0.11237407939682786</v>
      </c>
    </row>
    <row r="84" spans="2:26">
      <c r="C84" s="927">
        <f>E89/C89-1</f>
        <v>0.38813066409058461</v>
      </c>
      <c r="D84" s="865">
        <f>E90/C90-1</f>
        <v>-4.082024292790587E-2</v>
      </c>
    </row>
    <row r="85" spans="2:26">
      <c r="C85" s="927">
        <f>I89/E89-1</f>
        <v>-0.40255312026225099</v>
      </c>
      <c r="D85" s="865">
        <f>I90/F90-1</f>
        <v>0.29378467298007127</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9664537.2511858288</v>
      </c>
      <c r="G89" s="924">
        <f>K58</f>
        <v>9754421.5144299585</v>
      </c>
      <c r="H89" s="924">
        <f>M58</f>
        <v>9993870.0446789917</v>
      </c>
      <c r="I89" s="924">
        <f>O58</f>
        <v>9524163.5158503</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5068610.3087944668</v>
      </c>
      <c r="G90" s="924">
        <f>K63</f>
        <v>5294062.8693609014</v>
      </c>
      <c r="H90" s="924">
        <f>M63</f>
        <v>5824877.720864661</v>
      </c>
      <c r="I90" s="924">
        <f>O63</f>
        <v>6557690.3308270676</v>
      </c>
      <c r="J90" s="866"/>
      <c r="K90" s="915">
        <f>G95+H95+I95+F95</f>
        <v>52955765.065508626</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634238.14229249011</v>
      </c>
      <c r="G91" s="924">
        <f>K68</f>
        <v>331296.99248120299</v>
      </c>
      <c r="H91" s="924">
        <f>M68</f>
        <v>310244.36090225563</v>
      </c>
      <c r="I91" s="924">
        <f>O68</f>
        <v>293233.0827067669</v>
      </c>
      <c r="J91" s="866"/>
      <c r="K91" s="915">
        <f>E95*4</f>
        <v>40158080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0</v>
      </c>
      <c r="F92" s="924">
        <f>I73</f>
        <v>316205.53359683795</v>
      </c>
      <c r="G92" s="924">
        <f>K73</f>
        <v>300751.87969924812</v>
      </c>
      <c r="H92" s="924">
        <f>M73</f>
        <v>300751.87969924812</v>
      </c>
      <c r="I92" s="924">
        <f>O73</f>
        <v>150375.93984962406</v>
      </c>
      <c r="J92" s="866"/>
      <c r="K92" s="915">
        <f>K90-K91</f>
        <v>12797685.065508626</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10039520</v>
      </c>
      <c r="F95" s="924">
        <f>I75</f>
        <v>10923517.786561266</v>
      </c>
      <c r="G95" s="924">
        <f>K75</f>
        <v>12446195.488721803</v>
      </c>
      <c r="H95" s="924">
        <f>M75</f>
        <v>14022994.511278193</v>
      </c>
      <c r="I95" s="924">
        <f>O75</f>
        <v>15563057.278947366</v>
      </c>
      <c r="J95" s="928"/>
    </row>
    <row r="96" spans="2:26">
      <c r="B96" s="914" t="s">
        <v>1285</v>
      </c>
      <c r="C96" s="924">
        <f>C77</f>
        <v>5240760.1301390128</v>
      </c>
      <c r="D96" s="924">
        <f>E77</f>
        <v>6221985.1710117189</v>
      </c>
      <c r="E96" s="924">
        <f>G77</f>
        <v>4890000</v>
      </c>
      <c r="F96" s="924">
        <f>I77</f>
        <v>4665211.9061236866</v>
      </c>
      <c r="G96" s="924">
        <f>K77</f>
        <v>3144112.3145212308</v>
      </c>
      <c r="H96" s="924">
        <f>M77</f>
        <v>2316524.0421386855</v>
      </c>
      <c r="I96" s="924">
        <f>O77</f>
        <v>872180.13755811495</v>
      </c>
      <c r="J96" s="928"/>
    </row>
    <row r="97" spans="2:10" ht="18" thickBot="1">
      <c r="B97" s="914" t="s">
        <v>1284</v>
      </c>
      <c r="C97" s="924">
        <f>C76</f>
        <v>522390.67055393592</v>
      </c>
      <c r="D97" s="924">
        <f>E76</f>
        <v>376292.35430120386</v>
      </c>
      <c r="E97" s="924">
        <f>G76</f>
        <v>95999.881702886938</v>
      </c>
      <c r="F97" s="924">
        <f>I76</f>
        <v>94861.543184670896</v>
      </c>
      <c r="G97" s="924">
        <f>K76</f>
        <v>90225.452728277189</v>
      </c>
      <c r="H97" s="924">
        <f>M76</f>
        <v>90225.452728277189</v>
      </c>
      <c r="I97" s="924">
        <f>O76</f>
        <v>90225.452728277189</v>
      </c>
      <c r="J97" s="928"/>
    </row>
    <row r="98" spans="2:10">
      <c r="B98" s="933"/>
      <c r="C98" s="934">
        <f>SUM(Table4551[2016])</f>
        <v>18617598.343685303</v>
      </c>
      <c r="D98" s="934">
        <f>SUM(Table4551[2017])</f>
        <v>20177613.808498763</v>
      </c>
      <c r="E98" s="934">
        <f>SUM(Table4551[2018])</f>
        <v>15025519.881702887</v>
      </c>
      <c r="F98" s="934">
        <f>SUM(Table4551[2019])</f>
        <v>15683591.235869624</v>
      </c>
      <c r="G98" s="934">
        <f>SUM(Table4551[2020])</f>
        <v>15680533.255971311</v>
      </c>
      <c r="H98" s="934">
        <f>SUM(Table4551[2021])</f>
        <v>16429744.006145155</v>
      </c>
      <c r="I98" s="934">
        <f>SUM(Table4551[2022])</f>
        <v>16525462.869233759</v>
      </c>
    </row>
    <row r="99" spans="2:10">
      <c r="E99" s="935">
        <f>Table4551[[#Totals],[2016]]+Table4551[[#Totals],[2017]]+Table4551[[#Totals],[2018]]</f>
        <v>53820732.033886954</v>
      </c>
      <c r="F99" s="935">
        <f>Table4551[[#Totals],[2019]]+Table4551[[#Totals],[2020]]+Table4551[[#Totals],[2021]]+Table4551[[#Totals],[2022]]</f>
        <v>64319331.36721985</v>
      </c>
    </row>
    <row r="100" spans="2:10">
      <c r="E100" s="924">
        <f>C96+D96+E96</f>
        <v>16352745.301150732</v>
      </c>
      <c r="F100" s="924">
        <f>F96+G96+H96+I96</f>
        <v>10998028.400341718</v>
      </c>
    </row>
    <row r="101" spans="2:10">
      <c r="E101" s="927">
        <f>E100/E99</f>
        <v>0.30383728877664856</v>
      </c>
      <c r="F101" s="865">
        <f>F100/F99</f>
        <v>0.17099102503958599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H112"/>
  <sheetViews>
    <sheetView topLeftCell="A94" zoomScale="125" zoomScaleNormal="125" zoomScalePageLayoutView="125" workbookViewId="0">
      <selection activeCell="H126" activeCellId="1" sqref="G111 H126"/>
    </sheetView>
  </sheetViews>
  <sheetFormatPr baseColWidth="10" defaultColWidth="8.83203125" defaultRowHeight="12"/>
  <cols>
    <col min="1" max="1" width="7.83203125" style="707" customWidth="1"/>
    <col min="2" max="2" width="14.5" style="707" customWidth="1"/>
    <col min="3" max="3" width="13.6640625" style="707" customWidth="1"/>
    <col min="4" max="4" width="15.5" style="707" bestFit="1" customWidth="1"/>
    <col min="5" max="5" width="12.83203125" style="707" bestFit="1" customWidth="1"/>
    <col min="6" max="6" width="14.1640625" style="707" bestFit="1" customWidth="1"/>
    <col min="7" max="7" width="11.1640625" style="707" bestFit="1" customWidth="1"/>
    <col min="8" max="8" width="12.83203125" style="707" bestFit="1" customWidth="1"/>
    <col min="9" max="9" width="8.83203125" style="707"/>
    <col min="10" max="10" width="13.33203125" style="707" bestFit="1" customWidth="1"/>
    <col min="11" max="11" width="12.83203125" style="707" customWidth="1"/>
    <col min="12" max="12" width="13.33203125" style="707" bestFit="1" customWidth="1"/>
    <col min="13" max="13" width="15.33203125" style="707" customWidth="1"/>
    <col min="14" max="14" width="13.1640625" style="707" customWidth="1"/>
    <col min="15" max="15" width="13.33203125" style="707" bestFit="1" customWidth="1"/>
    <col min="16" max="17" width="12" style="707" bestFit="1" customWidth="1"/>
    <col min="18" max="18" width="8.83203125" style="707"/>
    <col min="19" max="16362" width="9" style="707" bestFit="1" customWidth="1"/>
    <col min="16363" max="16384" width="8.83203125" style="707"/>
  </cols>
  <sheetData>
    <row r="1" spans="1:17" ht="20">
      <c r="A1" s="975" t="s">
        <v>849</v>
      </c>
      <c r="B1" s="976"/>
      <c r="C1" s="976"/>
      <c r="D1" s="976"/>
      <c r="E1" s="976"/>
      <c r="F1" s="976"/>
      <c r="G1" s="976"/>
      <c r="H1" s="977"/>
      <c r="J1" s="707">
        <v>60833419.263806254</v>
      </c>
      <c r="K1" s="707">
        <v>58292722.452223897</v>
      </c>
      <c r="L1" s="707">
        <v>57858542.421454467</v>
      </c>
      <c r="M1" s="707">
        <v>53477793.1540052</v>
      </c>
    </row>
    <row r="2" spans="1:17" hidden="1"/>
    <row r="3" spans="1:17" hidden="1">
      <c r="A3" s="707" t="s">
        <v>606</v>
      </c>
    </row>
    <row r="4" spans="1:17" ht="13" hidden="1">
      <c r="A4" s="723" t="s">
        <v>206</v>
      </c>
      <c r="B4" s="723" t="s">
        <v>207</v>
      </c>
    </row>
    <row r="5" spans="1:17" hidden="1">
      <c r="A5" s="724">
        <v>2019</v>
      </c>
      <c r="B5" s="725">
        <v>22167977.427432101</v>
      </c>
    </row>
    <row r="6" spans="1:17" hidden="1">
      <c r="A6" s="724">
        <v>2020</v>
      </c>
      <c r="B6" s="725">
        <v>21081977.410180453</v>
      </c>
    </row>
    <row r="7" spans="1:17" hidden="1">
      <c r="A7" s="724">
        <v>2021</v>
      </c>
      <c r="B7" s="725">
        <v>21705976.641249217</v>
      </c>
    </row>
    <row r="8" spans="1:17" hidden="1">
      <c r="A8" s="724">
        <v>2022</v>
      </c>
      <c r="B8" s="725">
        <v>21705976.641249217</v>
      </c>
    </row>
    <row r="9" spans="1:17">
      <c r="J9" s="707">
        <v>68552199.566207543</v>
      </c>
      <c r="K9" s="707">
        <v>67818302.754625186</v>
      </c>
      <c r="L9" s="707">
        <v>67610622.723855764</v>
      </c>
      <c r="M9" s="707">
        <v>64567393.456406489</v>
      </c>
    </row>
    <row r="10" spans="1:17">
      <c r="A10" s="726" t="s">
        <v>0</v>
      </c>
      <c r="B10" s="707">
        <v>2.5</v>
      </c>
      <c r="D10" s="767" t="s">
        <v>977</v>
      </c>
    </row>
    <row r="11" spans="1:17" ht="26">
      <c r="A11" s="727" t="s">
        <v>206</v>
      </c>
      <c r="B11" s="727" t="s">
        <v>896</v>
      </c>
      <c r="C11" s="727" t="s">
        <v>967</v>
      </c>
      <c r="D11" s="728" t="s">
        <v>976</v>
      </c>
      <c r="E11" s="729" t="s">
        <v>850</v>
      </c>
      <c r="F11" s="729" t="s">
        <v>852</v>
      </c>
      <c r="G11" s="730" t="s">
        <v>851</v>
      </c>
      <c r="H11" s="729" t="s">
        <v>889</v>
      </c>
    </row>
    <row r="12" spans="1:17">
      <c r="A12" s="731">
        <v>2019</v>
      </c>
      <c r="B12" s="732">
        <v>56938500</v>
      </c>
      <c r="C12" s="733">
        <v>11373699.861950323</v>
      </c>
      <c r="D12" s="732">
        <f>Table1626[[#This Row],[GF Projected Funding]]+Table1626[[#This Row],[Public allocation]]</f>
        <v>68312199.861950323</v>
      </c>
      <c r="E12" s="732">
        <f>'Detailed Budget'!AE137</f>
        <v>36116789.416242927</v>
      </c>
      <c r="F12" s="734">
        <f>Table1626[[#This Row],[Allocation ceiling ]]-Table1626[[#This Row],[NPS Budget]]</f>
        <v>32195410.445707396</v>
      </c>
      <c r="G12" s="735">
        <f>F12/D12</f>
        <v>0.47129810649883835</v>
      </c>
      <c r="L12" s="732" t="s">
        <v>896</v>
      </c>
      <c r="M12" s="732" t="s">
        <v>522</v>
      </c>
      <c r="N12" s="707" t="s">
        <v>4</v>
      </c>
      <c r="O12" s="736" t="s">
        <v>897</v>
      </c>
      <c r="P12" s="736" t="s">
        <v>522</v>
      </c>
    </row>
    <row r="13" spans="1:17">
      <c r="A13" s="731">
        <v>2020</v>
      </c>
      <c r="B13" s="732">
        <v>58745300</v>
      </c>
      <c r="C13" s="733">
        <v>8833003.0503679626</v>
      </c>
      <c r="D13" s="732">
        <f>Table1626[[#This Row],[GF Projected Funding]]+Table1626[[#This Row],[Public allocation]]</f>
        <v>67578303.050367966</v>
      </c>
      <c r="E13" s="732">
        <f>'Detailed Budget'!AF137</f>
        <v>43894326.586391419</v>
      </c>
      <c r="F13" s="734">
        <f>Table1626[[#This Row],[Allocation ceiling ]]-Table1626[[#This Row],[NPS Budget]]</f>
        <v>23683976.463976547</v>
      </c>
      <c r="G13" s="735">
        <f>F13/D13</f>
        <v>0.3504671676399484</v>
      </c>
      <c r="H13" s="737">
        <f>(Table1626[[#This Row],[NPS Budget]]-E12)/E12</f>
        <v>0.21534409054229703</v>
      </c>
      <c r="K13" s="707">
        <v>2019</v>
      </c>
      <c r="L13" s="732">
        <v>52889800</v>
      </c>
      <c r="M13" s="721">
        <v>11373699.861950323</v>
      </c>
      <c r="N13" s="738">
        <f>L13+M13</f>
        <v>64263499.861950323</v>
      </c>
      <c r="O13" s="707">
        <v>49150100</v>
      </c>
      <c r="P13" s="721">
        <v>11373699.861950323</v>
      </c>
      <c r="Q13" s="738">
        <f>O13+P13</f>
        <v>60523799.861950323</v>
      </c>
    </row>
    <row r="14" spans="1:17">
      <c r="A14" s="731">
        <v>2021</v>
      </c>
      <c r="B14" s="732">
        <v>60390400</v>
      </c>
      <c r="C14" s="733">
        <v>6980223.0195985353</v>
      </c>
      <c r="D14" s="732">
        <f>Table1626[[#This Row],[GF Projected Funding]]+Table1626[[#This Row],[Public allocation]]</f>
        <v>67370623.019598529</v>
      </c>
      <c r="E14" s="732">
        <f>'Detailed Budget'!AG137</f>
        <v>47337543.569531143</v>
      </c>
      <c r="F14" s="734">
        <f>Table1626[[#This Row],[Allocation ceiling ]]-Table1626[[#This Row],[NPS Budget]]</f>
        <v>20033079.450067386</v>
      </c>
      <c r="G14" s="735">
        <f>F14/D14</f>
        <v>0.29735630386317846</v>
      </c>
      <c r="H14" s="737">
        <f>(Table1626[[#This Row],[NPS Budget]]-E13)/E13</f>
        <v>7.8443326300106087E-2</v>
      </c>
      <c r="K14" s="707">
        <v>2020</v>
      </c>
      <c r="L14" s="732">
        <v>52889800</v>
      </c>
      <c r="M14" s="721">
        <v>8398003.0503679626</v>
      </c>
      <c r="N14" s="738">
        <f>L14+M14</f>
        <v>61287803.050367966</v>
      </c>
      <c r="O14" s="707">
        <v>50956900</v>
      </c>
      <c r="P14" s="721">
        <v>8833003.0503679626</v>
      </c>
      <c r="Q14" s="738">
        <f>O14+P14</f>
        <v>59789903.050367966</v>
      </c>
    </row>
    <row r="15" spans="1:17">
      <c r="A15" s="739">
        <v>2022</v>
      </c>
      <c r="B15" s="732">
        <v>61727920</v>
      </c>
      <c r="C15" s="740">
        <v>2599473.752149275</v>
      </c>
      <c r="D15" s="732">
        <f>Table1626[[#This Row],[GF Projected Funding]]+Table1626[[#This Row],[Public allocation]]</f>
        <v>64327393.752149276</v>
      </c>
      <c r="E15" s="732">
        <f>'Detailed Budget'!AH137</f>
        <v>48255503.665908352</v>
      </c>
      <c r="F15" s="734">
        <f>Table1626[[#This Row],[Allocation ceiling ]]-Table1626[[#This Row],[NPS Budget]]</f>
        <v>16071890.086240925</v>
      </c>
      <c r="G15" s="741">
        <f>F15/D15</f>
        <v>0.2498451926742942</v>
      </c>
      <c r="H15" s="737">
        <f>(Table1626[[#This Row],[NPS Budget]]-E14)/E14</f>
        <v>1.9391798288579867E-2</v>
      </c>
      <c r="K15" s="707">
        <v>2021</v>
      </c>
      <c r="L15" s="732">
        <v>54308400</v>
      </c>
      <c r="M15" s="721">
        <v>7031223.0195985353</v>
      </c>
      <c r="N15" s="738">
        <f>L15+M15</f>
        <v>61339623.019598536</v>
      </c>
      <c r="O15" s="707">
        <v>52602000</v>
      </c>
      <c r="P15" s="721">
        <v>6980223.0195985353</v>
      </c>
      <c r="Q15" s="738">
        <f>O15+P15</f>
        <v>59582223.019598536</v>
      </c>
    </row>
    <row r="16" spans="1:17">
      <c r="A16" s="742"/>
      <c r="B16" s="743">
        <f>SUM(B12:B15)</f>
        <v>237802120</v>
      </c>
      <c r="C16" s="743">
        <f>SUM(C12:C15)</f>
        <v>29786399.684066098</v>
      </c>
      <c r="D16" s="743">
        <f>SUM(D12:D15)</f>
        <v>267588519.68406612</v>
      </c>
      <c r="E16" s="744">
        <f>E28</f>
        <v>174899163.23807383</v>
      </c>
      <c r="F16" s="744">
        <f>SUM(F12:F15)</f>
        <v>91984356.445992261</v>
      </c>
      <c r="G16" s="745"/>
      <c r="K16" s="707">
        <v>2022</v>
      </c>
      <c r="L16" s="732">
        <v>54308400</v>
      </c>
      <c r="M16" s="722">
        <v>2925595.002149275</v>
      </c>
      <c r="N16" s="738">
        <f>L16+M16</f>
        <v>57233995.002149276</v>
      </c>
      <c r="O16" s="707">
        <v>53939520</v>
      </c>
      <c r="P16" s="722">
        <v>2599473.752149275</v>
      </c>
      <c r="Q16" s="738">
        <f>O16+P16</f>
        <v>56538993.752149276</v>
      </c>
    </row>
    <row r="17" spans="1:17">
      <c r="A17" s="746" t="s">
        <v>606</v>
      </c>
      <c r="B17" s="747">
        <f>B16/2.5</f>
        <v>95120848</v>
      </c>
      <c r="C17" s="747">
        <f>C16/2.5</f>
        <v>11914559.873626439</v>
      </c>
      <c r="D17" s="747">
        <f>D16/2.5</f>
        <v>107035407.87362644</v>
      </c>
      <c r="E17" s="747">
        <f>E16/2.5</f>
        <v>69959665.295229524</v>
      </c>
      <c r="F17" s="747">
        <f>F16/2.5</f>
        <v>36793742.578396901</v>
      </c>
      <c r="G17" s="748"/>
      <c r="H17" s="749"/>
    </row>
    <row r="18" spans="1:17">
      <c r="C18" s="732">
        <f>E16/D16</f>
        <v>0.65361235767727299</v>
      </c>
      <c r="E18" s="721"/>
      <c r="F18" s="721"/>
    </row>
    <row r="20" spans="1:17">
      <c r="A20" s="707" t="s">
        <v>966</v>
      </c>
      <c r="B20" s="750">
        <f>B16/2.5</f>
        <v>95120848</v>
      </c>
      <c r="C20" s="738">
        <f>D16/2.5</f>
        <v>107035407.87362644</v>
      </c>
      <c r="D20" s="738">
        <f>E16/2.5</f>
        <v>69959665.295229524</v>
      </c>
    </row>
    <row r="21" spans="1:17">
      <c r="A21" s="859" t="s">
        <v>1239</v>
      </c>
    </row>
    <row r="22" spans="1:17">
      <c r="A22" s="726" t="s">
        <v>0</v>
      </c>
    </row>
    <row r="23" spans="1:17" ht="26">
      <c r="A23" s="727" t="s">
        <v>206</v>
      </c>
      <c r="B23" s="727" t="s">
        <v>1240</v>
      </c>
      <c r="C23" s="860" t="s">
        <v>967</v>
      </c>
      <c r="D23" s="861" t="s">
        <v>207</v>
      </c>
      <c r="E23" s="729" t="s">
        <v>850</v>
      </c>
      <c r="F23" s="729" t="s">
        <v>852</v>
      </c>
      <c r="G23" s="730" t="s">
        <v>851</v>
      </c>
      <c r="H23" s="729" t="s">
        <v>889</v>
      </c>
    </row>
    <row r="24" spans="1:17">
      <c r="A24" s="731">
        <v>2019</v>
      </c>
      <c r="B24" s="738">
        <v>44041485.826750144</v>
      </c>
      <c r="C24" s="862">
        <v>11802986.122492926</v>
      </c>
      <c r="D24" s="862">
        <f>Table16[[#This Row],[GF Projected Funding]]+Table16[[#This Row],[Total Allocation (from BDD file) - HCV]]</f>
        <v>55844471.949243069</v>
      </c>
      <c r="E24" s="734">
        <f>'Detailed Budget'!N72</f>
        <v>35846789.416242927</v>
      </c>
      <c r="F24" s="734">
        <f>Table16[[#This Row],[Total Allocation (from BDD file) - HCV]]-Table16[[#This Row],[NPS Budget]]</f>
        <v>8194696.410507217</v>
      </c>
      <c r="G24" s="735">
        <f>F24/D24</f>
        <v>0.14674140742086988</v>
      </c>
      <c r="L24" s="732" t="s">
        <v>896</v>
      </c>
      <c r="M24" s="732" t="s">
        <v>522</v>
      </c>
      <c r="N24" s="707" t="s">
        <v>4</v>
      </c>
      <c r="O24" s="732" t="s">
        <v>897</v>
      </c>
      <c r="P24" s="732" t="s">
        <v>522</v>
      </c>
    </row>
    <row r="25" spans="1:17">
      <c r="A25" s="731">
        <v>2020</v>
      </c>
      <c r="B25" s="738">
        <v>46572218.454257213</v>
      </c>
      <c r="C25" s="862">
        <v>8363338.7566264747</v>
      </c>
      <c r="D25" s="862">
        <f>Table16[[#This Row],[GF Projected Funding]]+Table16[[#This Row],[Total Allocation (from BDD file) - HCV]]</f>
        <v>54935557.210883684</v>
      </c>
      <c r="E25" s="734">
        <f>'Detailed Budget'!S72</f>
        <v>43459326.586391427</v>
      </c>
      <c r="F25" s="734">
        <f>Table16[[#This Row],[Total Allocation (from BDD file) - HCV]]-Table16[[#This Row],[NPS Budget]]</f>
        <v>3112891.867865786</v>
      </c>
      <c r="G25" s="735">
        <f>F25/D25</f>
        <v>5.6664426937842516E-2</v>
      </c>
      <c r="H25" s="737">
        <f>(Table16[[#This Row],[NPS Budget]]-E24)/E24</f>
        <v>0.21236315145978177</v>
      </c>
      <c r="K25" s="707">
        <v>2019</v>
      </c>
      <c r="L25" s="732">
        <v>52889800</v>
      </c>
      <c r="M25" s="721">
        <v>11373699.861950323</v>
      </c>
      <c r="N25" s="738">
        <f>L25+M25</f>
        <v>64263499.861950323</v>
      </c>
      <c r="O25" s="707">
        <v>41431319.697598711</v>
      </c>
      <c r="P25" s="721">
        <v>11373699.861950323</v>
      </c>
      <c r="Q25" s="738">
        <f>O25+P25</f>
        <v>52805019.559549034</v>
      </c>
    </row>
    <row r="26" spans="1:17">
      <c r="A26" s="731">
        <v>2021</v>
      </c>
      <c r="B26" s="738">
        <v>47253119.056346118</v>
      </c>
      <c r="C26" s="862">
        <v>6161953.9520889036</v>
      </c>
      <c r="D26" s="862">
        <f>Table16[[#This Row],[GF Projected Funding]]+Table16[[#This Row],[Total Allocation (from BDD file) - HCV]]</f>
        <v>53415073.008435026</v>
      </c>
      <c r="E26" s="734">
        <f>'Detailed Budget'!W72</f>
        <v>47337543.569531143</v>
      </c>
      <c r="F26" s="734">
        <f>Table16[[#This Row],[Total Allocation (from BDD file) - HCV]]-Table16[[#This Row],[NPS Budget]]</f>
        <v>-84424.513185024261</v>
      </c>
      <c r="G26" s="735">
        <f>F26/D26</f>
        <v>-1.5805372609280603E-3</v>
      </c>
      <c r="H26" s="737">
        <f>(Table16[[#This Row],[NPS Budget]]-E25)/E25</f>
        <v>8.9237852671976647E-2</v>
      </c>
      <c r="K26" s="707">
        <v>2020</v>
      </c>
      <c r="L26" s="732">
        <v>52889800</v>
      </c>
      <c r="M26" s="721">
        <v>8398003.0503679626</v>
      </c>
      <c r="N26" s="738">
        <f>L26+M26</f>
        <v>61287803.050367966</v>
      </c>
      <c r="O26" s="707">
        <v>41431319.697598711</v>
      </c>
      <c r="P26" s="721">
        <v>8833003.0503679626</v>
      </c>
      <c r="Q26" s="738">
        <f>O26+P26</f>
        <v>50264322.747966677</v>
      </c>
    </row>
    <row r="27" spans="1:17">
      <c r="A27" s="739">
        <v>2022</v>
      </c>
      <c r="B27" s="738">
        <v>46507731.232161812</v>
      </c>
      <c r="C27" s="862">
        <v>2319999.1659045857</v>
      </c>
      <c r="D27" s="862">
        <f>Table16[[#This Row],[GF Projected Funding]]+Table16[[#This Row],[Total Allocation (from BDD file) - HCV]]</f>
        <v>48827730.398066401</v>
      </c>
      <c r="E27" s="751">
        <f>'Detailed Budget'!AA72</f>
        <v>48255503.665908352</v>
      </c>
      <c r="F27" s="734">
        <f>Table16[[#This Row],[Total Allocation (from BDD file) - HCV]]-Table16[[#This Row],[NPS Budget]]</f>
        <v>-1747772.4337465391</v>
      </c>
      <c r="G27" s="741">
        <f>F27/D27</f>
        <v>-3.5794668715868713E-2</v>
      </c>
      <c r="H27" s="737">
        <f>(Table16[[#This Row],[NPS Budget]]-E26)/E26</f>
        <v>1.9391798288579867E-2</v>
      </c>
      <c r="K27" s="707">
        <v>2021</v>
      </c>
      <c r="L27" s="732">
        <v>54308400</v>
      </c>
      <c r="M27" s="721">
        <v>7031223.0195985353</v>
      </c>
      <c r="N27" s="738">
        <f>L27+M27</f>
        <v>61339623.019598536</v>
      </c>
      <c r="O27" s="707">
        <v>42849919.697598711</v>
      </c>
      <c r="P27" s="721">
        <v>6980223.0195985353</v>
      </c>
      <c r="Q27" s="738">
        <f>O27+P27</f>
        <v>49830142.717197247</v>
      </c>
    </row>
    <row r="28" spans="1:17">
      <c r="A28" s="752"/>
      <c r="B28" s="753">
        <f>SUM(Table16[Total Allocation (from BDD file) - HCV])</f>
        <v>184374554.56951529</v>
      </c>
      <c r="C28" s="863">
        <f>SUM(Table16[GF Projected Funding])</f>
        <v>28648277.997112889</v>
      </c>
      <c r="D28" s="863">
        <f>SUM(Table16[Allocation ceiling])</f>
        <v>213022832.56662816</v>
      </c>
      <c r="E28" s="753">
        <f>SUBTOTAL(109,Table16[NPS Budget])</f>
        <v>174899163.23807383</v>
      </c>
      <c r="F28" s="753">
        <f>SUM(Table16[Gap (GEL)])</f>
        <v>9475391.3314414397</v>
      </c>
      <c r="G28" s="754"/>
      <c r="H28" s="755"/>
      <c r="K28" s="707">
        <v>2022</v>
      </c>
      <c r="L28" s="732">
        <v>54308400</v>
      </c>
      <c r="M28" s="722">
        <v>2925595.002149275</v>
      </c>
      <c r="N28" s="738">
        <f>L28+M28</f>
        <v>57233995.002149276</v>
      </c>
      <c r="O28" s="707">
        <v>42849919.697598711</v>
      </c>
      <c r="P28" s="722">
        <v>2599473.752149275</v>
      </c>
      <c r="Q28" s="738">
        <f>O28+P28</f>
        <v>45449393.449747987</v>
      </c>
    </row>
    <row r="29" spans="1:17">
      <c r="A29" s="746" t="s">
        <v>606</v>
      </c>
      <c r="B29" s="747">
        <f>B28/2.5</f>
        <v>73749821.827806115</v>
      </c>
      <c r="C29" s="864">
        <f>C28/2.5</f>
        <v>11459311.198845156</v>
      </c>
      <c r="D29" s="864">
        <f>D28/2.5</f>
        <v>85209133.026651263</v>
      </c>
      <c r="E29" s="747">
        <f>E28/2.5</f>
        <v>69959665.295229524</v>
      </c>
      <c r="F29" s="747">
        <f>F28/2.5</f>
        <v>3790156.5325765759</v>
      </c>
      <c r="G29" s="748"/>
      <c r="H29" s="749"/>
    </row>
    <row r="30" spans="1:17">
      <c r="C30" s="732"/>
    </row>
    <row r="31" spans="1:17">
      <c r="O31" s="707">
        <v>42849919.697598711</v>
      </c>
      <c r="P31" s="707">
        <v>42849919.697598711</v>
      </c>
    </row>
    <row r="32" spans="1:17" hidden="1">
      <c r="A32" s="707" t="s">
        <v>529</v>
      </c>
    </row>
    <row r="33" spans="1:8" hidden="1">
      <c r="A33" s="707" t="s">
        <v>856</v>
      </c>
      <c r="B33" s="707" t="s">
        <v>55</v>
      </c>
      <c r="C33" s="707" t="s">
        <v>56</v>
      </c>
      <c r="D33" s="707" t="s">
        <v>57</v>
      </c>
      <c r="E33" s="707" t="s">
        <v>58</v>
      </c>
      <c r="F33" s="707" t="s">
        <v>4</v>
      </c>
      <c r="G33" s="707" t="s">
        <v>857</v>
      </c>
      <c r="H33" s="707" t="s">
        <v>858</v>
      </c>
    </row>
    <row r="34" spans="1:8" hidden="1">
      <c r="A34" s="567" t="s">
        <v>853</v>
      </c>
      <c r="B34" s="738">
        <f>'Detailed Budget'!N10</f>
        <v>20207397.541242927</v>
      </c>
      <c r="C34" s="738">
        <f>'Detailed Budget'!S10</f>
        <v>22221508.161391426</v>
      </c>
      <c r="D34" s="738">
        <f>'Detailed Budget'!W10</f>
        <v>23161238.419531144</v>
      </c>
      <c r="E34" s="738">
        <f>'Detailed Budget'!AA10</f>
        <v>23946719.165908352</v>
      </c>
      <c r="F34" s="756">
        <f>SUM(Table17[[#This Row],[2019]:[2022]])</f>
        <v>89536863.288073838</v>
      </c>
      <c r="G34" s="737">
        <f>Table17[[#This Row],[Total]]/$F$38</f>
        <v>0.51193420042951099</v>
      </c>
      <c r="H34" s="737">
        <f>Table17[[#This Row],[2019]]/$B$38</f>
        <v>0.56371568752225643</v>
      </c>
    </row>
    <row r="35" spans="1:8" hidden="1">
      <c r="A35" s="567" t="s">
        <v>854</v>
      </c>
      <c r="B35" s="738">
        <f>'Detailed Budget'!N30</f>
        <v>13744809.375</v>
      </c>
      <c r="C35" s="738">
        <f>'Detailed Budget'!S30</f>
        <v>19738723.425000001</v>
      </c>
      <c r="D35" s="738">
        <f>'Detailed Budget'!W30</f>
        <v>22447235.149999999</v>
      </c>
      <c r="E35" s="738">
        <f>'Detailed Budget'!AA30</f>
        <v>22885214.5</v>
      </c>
      <c r="F35" s="756">
        <f>SUM(Table17[[#This Row],[2019]:[2022]])</f>
        <v>78815982.450000003</v>
      </c>
      <c r="G35" s="737">
        <f>Table17[[#This Row],[Total]]/$F$38</f>
        <v>0.45063670397733807</v>
      </c>
      <c r="H35" s="737">
        <f>Table17[[#This Row],[2019]]/$B$38</f>
        <v>0.38343208970262593</v>
      </c>
    </row>
    <row r="36" spans="1:8" hidden="1">
      <c r="A36" s="567" t="s">
        <v>855</v>
      </c>
      <c r="B36" s="738">
        <f>'Detailed Budget'!N48</f>
        <v>1094582.5</v>
      </c>
      <c r="C36" s="738">
        <f>'Detailed Budget'!S48</f>
        <v>699095</v>
      </c>
      <c r="D36" s="738">
        <f>'Detailed Budget'!W48</f>
        <v>929070</v>
      </c>
      <c r="E36" s="738">
        <f>'Detailed Budget'!AA48</f>
        <v>1023570</v>
      </c>
      <c r="F36" s="756">
        <f>SUM(Table17[[#This Row],[2019]:[2022]])</f>
        <v>3746317.5</v>
      </c>
      <c r="G36" s="737">
        <f>Table17[[#This Row],[Total]]/$F$38</f>
        <v>2.1419870916709244E-2</v>
      </c>
      <c r="H36" s="737">
        <f>Table17[[#This Row],[2019]]/$B$38</f>
        <v>3.0535021903635863E-2</v>
      </c>
    </row>
    <row r="37" spans="1:8" hidden="1">
      <c r="A37" s="567" t="s">
        <v>840</v>
      </c>
      <c r="B37" s="738">
        <f>'Detailed Budget'!N71</f>
        <v>800000</v>
      </c>
      <c r="C37" s="738">
        <f>'Detailed Budget'!S71</f>
        <v>800000</v>
      </c>
      <c r="D37" s="738">
        <f>'Detailed Budget'!W71</f>
        <v>800000</v>
      </c>
      <c r="E37" s="738">
        <f>'Detailed Budget'!AA71</f>
        <v>400000</v>
      </c>
      <c r="F37" s="756">
        <f>SUM(Table17[[#This Row],[2019]:[2022]])</f>
        <v>2800000</v>
      </c>
      <c r="G37" s="737">
        <f>Table17[[#This Row],[Total]]/$F$38</f>
        <v>1.6009224676441836E-2</v>
      </c>
      <c r="H37" s="737">
        <f>Table17[[#This Row],[2019]]/$B$38</f>
        <v>2.2317200871481768E-2</v>
      </c>
    </row>
    <row r="38" spans="1:8" hidden="1">
      <c r="A38" s="757" t="s">
        <v>4</v>
      </c>
      <c r="B38" s="758">
        <f>SUM(B34:B37)</f>
        <v>35846789.416242927</v>
      </c>
      <c r="C38" s="758">
        <f>SUM(C34:C37)</f>
        <v>43459326.586391427</v>
      </c>
      <c r="D38" s="758">
        <f>SUM(D34:D37)</f>
        <v>47337543.569531143</v>
      </c>
      <c r="E38" s="758">
        <f>SUM(E34:E37)</f>
        <v>48255503.665908352</v>
      </c>
      <c r="F38" s="758">
        <f>SUM(Table17[[#This Row],[2019]:[2022]])</f>
        <v>174899163.23807383</v>
      </c>
      <c r="G38" s="737">
        <f>Table17[[#This Row],[Total]]/$F$38</f>
        <v>1</v>
      </c>
      <c r="H38" s="737">
        <f>Table17[[#This Row],[2019]]/$B$38</f>
        <v>1</v>
      </c>
    </row>
    <row r="39" spans="1:8" hidden="1"/>
    <row r="40" spans="1:8" hidden="1"/>
    <row r="41" spans="1:8" hidden="1"/>
    <row r="42" spans="1:8" hidden="1"/>
    <row r="43" spans="1:8" hidden="1">
      <c r="A43" s="567" t="s">
        <v>859</v>
      </c>
    </row>
    <row r="44" spans="1:8" hidden="1">
      <c r="A44" s="707" t="s">
        <v>861</v>
      </c>
      <c r="B44" s="707" t="s">
        <v>862</v>
      </c>
    </row>
    <row r="45" spans="1:8" hidden="1">
      <c r="A45" s="707" t="s">
        <v>521</v>
      </c>
      <c r="B45" s="738">
        <f>'Detailed Budget'!O72+'Detailed Budget'!T72+'Detailed Budget'!X72</f>
        <v>98433307.740957201</v>
      </c>
    </row>
    <row r="46" spans="1:8" hidden="1">
      <c r="A46" s="707" t="s">
        <v>860</v>
      </c>
      <c r="B46" s="738">
        <f>'Detailed Budget'!R72+'Detailed Budget'!U72+'Detailed Budget'!Y72</f>
        <v>21062094.06058684</v>
      </c>
    </row>
    <row r="47" spans="1:8" hidden="1">
      <c r="A47" s="707" t="s">
        <v>845</v>
      </c>
      <c r="B47" s="738">
        <f>'Detailed Budget'!Z72+'Detailed Budget'!V72+'Detailed Budget'!Q72</f>
        <v>2587073</v>
      </c>
    </row>
    <row r="48" spans="1:8" hidden="1">
      <c r="A48" s="707" t="s">
        <v>4</v>
      </c>
      <c r="B48" s="738">
        <f>SUM(B45:B47)</f>
        <v>122082474.80154404</v>
      </c>
    </row>
    <row r="49" spans="1:16362" hidden="1"/>
    <row r="50" spans="1:16362" hidden="1"/>
    <row r="51" spans="1:16362" hidden="1"/>
    <row r="52" spans="1:16362" hidden="1"/>
    <row r="53" spans="1:16362" hidden="1">
      <c r="C53" s="707">
        <v>1000</v>
      </c>
    </row>
    <row r="54" spans="1:16362" hidden="1"/>
    <row r="55" spans="1:16362" hidden="1"/>
    <row r="56" spans="1:16362" hidden="1"/>
    <row r="57" spans="1:16362" hidden="1"/>
    <row r="58" spans="1:16362" hidden="1"/>
    <row r="59" spans="1:16362" hidden="1"/>
    <row r="60" spans="1:16362" hidden="1"/>
    <row r="61" spans="1:16362" hidden="1">
      <c r="B61" s="707" t="s">
        <v>4</v>
      </c>
      <c r="C61" s="707" t="s">
        <v>898</v>
      </c>
      <c r="D61" s="707" t="s">
        <v>899</v>
      </c>
      <c r="E61" s="707" t="s">
        <v>845</v>
      </c>
      <c r="F61" s="707" t="s">
        <v>900</v>
      </c>
    </row>
    <row r="62" spans="1:16362" s="763" customFormat="1" ht="13" hidden="1" thickBot="1">
      <c r="A62" s="759">
        <v>2019</v>
      </c>
      <c r="B62" s="760">
        <f>'Detailed Budget'!N72</f>
        <v>35846789.416242927</v>
      </c>
      <c r="C62" s="761">
        <f>'Detailed Budget'!O72</f>
        <v>23968843.293749999</v>
      </c>
      <c r="D62" s="761">
        <f>'Detailed Budget'!P72</f>
        <v>11802986.122492926</v>
      </c>
      <c r="E62" s="761">
        <f>'Detailed Budget'!Q72</f>
        <v>344960</v>
      </c>
      <c r="F62" s="762">
        <f>'Detailed Budget'!R72</f>
        <v>6536801.3518714635</v>
      </c>
      <c r="S62" s="763">
        <f>'Detailed Budget'!AE72</f>
        <v>174899163.23807383</v>
      </c>
      <c r="T62" s="763">
        <f>'Detailed Budget'!AF72</f>
        <v>142912991.15971094</v>
      </c>
      <c r="U62" s="763">
        <f>'Detailed Budget'!AG72</f>
        <v>28648277.997112889</v>
      </c>
      <c r="V62" s="763">
        <f>'Detailed Budget'!AH72</f>
        <v>4042894.0812499998</v>
      </c>
      <c r="W62" s="763">
        <f>'Detailed Budget'!AI72</f>
        <v>0</v>
      </c>
      <c r="X62" s="763">
        <f>'Detailed Budget'!AJ72</f>
        <v>0</v>
      </c>
      <c r="Y62" s="763">
        <f>'Detailed Budget'!AK72</f>
        <v>0</v>
      </c>
      <c r="Z62" s="763">
        <f>'Detailed Budget'!AL72</f>
        <v>0</v>
      </c>
      <c r="AA62" s="763">
        <f>'Detailed Budget'!AM72</f>
        <v>0</v>
      </c>
      <c r="AB62" s="763">
        <f>'Detailed Budget'!AN72</f>
        <v>0</v>
      </c>
      <c r="AC62" s="763">
        <f>'Detailed Budget'!AO72</f>
        <v>0</v>
      </c>
      <c r="AD62" s="763">
        <f>'Detailed Budget'!AP72</f>
        <v>0</v>
      </c>
      <c r="AE62" s="763">
        <f>'Detailed Budget'!AQ72</f>
        <v>0</v>
      </c>
      <c r="AF62" s="763">
        <f>'Detailed Budget'!AR72</f>
        <v>0</v>
      </c>
      <c r="AG62" s="763">
        <f>'Detailed Budget'!AS72</f>
        <v>0</v>
      </c>
      <c r="AH62" s="763">
        <f>'Detailed Budget'!AT72</f>
        <v>0</v>
      </c>
      <c r="AI62" s="763">
        <f>'Detailed Budget'!AU72</f>
        <v>0</v>
      </c>
      <c r="AJ62" s="763">
        <f>'Detailed Budget'!AV72</f>
        <v>0</v>
      </c>
      <c r="AK62" s="763">
        <f>'Detailed Budget'!AW72</f>
        <v>0</v>
      </c>
      <c r="AL62" s="763">
        <f>'Detailed Budget'!AX72</f>
        <v>0</v>
      </c>
      <c r="AM62" s="763">
        <f>'Detailed Budget'!AY72</f>
        <v>0</v>
      </c>
      <c r="AN62" s="763">
        <f>'Detailed Budget'!AZ72</f>
        <v>0</v>
      </c>
      <c r="AO62" s="763">
        <f>'Detailed Budget'!BA72</f>
        <v>0</v>
      </c>
      <c r="AP62" s="763">
        <f>'Detailed Budget'!BB72</f>
        <v>0</v>
      </c>
      <c r="AQ62" s="763">
        <f>'Detailed Budget'!BC72</f>
        <v>0</v>
      </c>
      <c r="AR62" s="763">
        <f>'Detailed Budget'!BD72</f>
        <v>0</v>
      </c>
      <c r="AS62" s="763">
        <f>'Detailed Budget'!BE72</f>
        <v>0</v>
      </c>
      <c r="AT62" s="763">
        <f>'Detailed Budget'!BF72</f>
        <v>0</v>
      </c>
      <c r="AU62" s="763">
        <f>'Detailed Budget'!BG72</f>
        <v>0</v>
      </c>
      <c r="AV62" s="763">
        <f>'Detailed Budget'!BH72</f>
        <v>0</v>
      </c>
      <c r="AW62" s="763">
        <f>'Detailed Budget'!BI72</f>
        <v>0</v>
      </c>
      <c r="AX62" s="763">
        <f>'Detailed Budget'!BJ72</f>
        <v>0</v>
      </c>
      <c r="AY62" s="763">
        <f>'Detailed Budget'!BK72</f>
        <v>0</v>
      </c>
      <c r="AZ62" s="763">
        <f>'Detailed Budget'!BL72</f>
        <v>0</v>
      </c>
      <c r="BA62" s="763">
        <f>'Detailed Budget'!BM72</f>
        <v>0</v>
      </c>
      <c r="BB62" s="763">
        <f>'Detailed Budget'!BN72</f>
        <v>0</v>
      </c>
      <c r="BC62" s="763">
        <f>'Detailed Budget'!BO72</f>
        <v>0</v>
      </c>
      <c r="BD62" s="763">
        <f>'Detailed Budget'!BP72</f>
        <v>0</v>
      </c>
      <c r="BE62" s="763">
        <f>'Detailed Budget'!BQ72</f>
        <v>0</v>
      </c>
      <c r="BF62" s="763">
        <f>'Detailed Budget'!BR72</f>
        <v>0</v>
      </c>
      <c r="BG62" s="763">
        <f>'Detailed Budget'!BS72</f>
        <v>0</v>
      </c>
      <c r="BH62" s="763">
        <f>'Detailed Budget'!BT72</f>
        <v>0</v>
      </c>
      <c r="BI62" s="763">
        <f>'Detailed Budget'!BU72</f>
        <v>0</v>
      </c>
      <c r="BJ62" s="763">
        <f>'Detailed Budget'!BV72</f>
        <v>0</v>
      </c>
      <c r="BK62" s="763">
        <f>'Detailed Budget'!BW72</f>
        <v>0</v>
      </c>
      <c r="BL62" s="763">
        <f>'Detailed Budget'!BX72</f>
        <v>0</v>
      </c>
      <c r="BM62" s="763">
        <f>'Detailed Budget'!BY72</f>
        <v>0</v>
      </c>
      <c r="BN62" s="763">
        <f>'Detailed Budget'!BZ72</f>
        <v>0</v>
      </c>
      <c r="BO62" s="763">
        <f>'Detailed Budget'!CA72</f>
        <v>0</v>
      </c>
      <c r="BP62" s="763">
        <f>'Detailed Budget'!CB72</f>
        <v>0</v>
      </c>
      <c r="BQ62" s="763">
        <f>'Detailed Budget'!CC72</f>
        <v>0</v>
      </c>
      <c r="BR62" s="763">
        <f>'Detailed Budget'!CD72</f>
        <v>0</v>
      </c>
      <c r="BS62" s="763">
        <f>'Detailed Budget'!CE72</f>
        <v>0</v>
      </c>
      <c r="BT62" s="763">
        <f>'Detailed Budget'!CF72</f>
        <v>0</v>
      </c>
      <c r="BU62" s="763">
        <f>'Detailed Budget'!CG72</f>
        <v>0</v>
      </c>
      <c r="BV62" s="763">
        <f>'Detailed Budget'!CH72</f>
        <v>0</v>
      </c>
      <c r="BW62" s="763">
        <f>'Detailed Budget'!CI72</f>
        <v>0</v>
      </c>
      <c r="BX62" s="763">
        <f>'Detailed Budget'!CJ72</f>
        <v>0</v>
      </c>
      <c r="BY62" s="763">
        <f>'Detailed Budget'!CK72</f>
        <v>0</v>
      </c>
      <c r="BZ62" s="763">
        <f>'Detailed Budget'!CL72</f>
        <v>0</v>
      </c>
      <c r="CA62" s="763">
        <f>'Detailed Budget'!CM72</f>
        <v>0</v>
      </c>
      <c r="CB62" s="763">
        <f>'Detailed Budget'!CN72</f>
        <v>0</v>
      </c>
      <c r="CC62" s="763">
        <f>'Detailed Budget'!CO72</f>
        <v>0</v>
      </c>
      <c r="CD62" s="763">
        <f>'Detailed Budget'!CP72</f>
        <v>0</v>
      </c>
      <c r="CE62" s="763">
        <f>'Detailed Budget'!CQ72</f>
        <v>0</v>
      </c>
      <c r="CF62" s="763">
        <f>'Detailed Budget'!CR72</f>
        <v>0</v>
      </c>
      <c r="CG62" s="763">
        <f>'Detailed Budget'!CS72</f>
        <v>0</v>
      </c>
      <c r="CH62" s="763">
        <f>'Detailed Budget'!CT72</f>
        <v>0</v>
      </c>
      <c r="CI62" s="763">
        <f>'Detailed Budget'!CU72</f>
        <v>0</v>
      </c>
      <c r="CJ62" s="763">
        <f>'Detailed Budget'!CV72</f>
        <v>0</v>
      </c>
      <c r="CK62" s="763">
        <f>'Detailed Budget'!CW72</f>
        <v>0</v>
      </c>
      <c r="CL62" s="763">
        <f>'Detailed Budget'!CX72</f>
        <v>0</v>
      </c>
      <c r="CM62" s="763">
        <f>'Detailed Budget'!CY72</f>
        <v>0</v>
      </c>
      <c r="CN62" s="763">
        <f>'Detailed Budget'!CZ72</f>
        <v>0</v>
      </c>
      <c r="CO62" s="763">
        <f>'Detailed Budget'!DA72</f>
        <v>0</v>
      </c>
      <c r="CP62" s="763">
        <f>'Detailed Budget'!DB72</f>
        <v>0</v>
      </c>
      <c r="CQ62" s="763">
        <f>'Detailed Budget'!DC72</f>
        <v>0</v>
      </c>
      <c r="CR62" s="763">
        <f>'Detailed Budget'!DD72</f>
        <v>0</v>
      </c>
      <c r="CS62" s="763">
        <f>'Detailed Budget'!DE72</f>
        <v>0</v>
      </c>
      <c r="CT62" s="763">
        <f>'Detailed Budget'!DF72</f>
        <v>0</v>
      </c>
      <c r="CU62" s="763">
        <f>'Detailed Budget'!DG72</f>
        <v>0</v>
      </c>
      <c r="CV62" s="763">
        <f>'Detailed Budget'!DH72</f>
        <v>0</v>
      </c>
      <c r="CW62" s="763">
        <f>'Detailed Budget'!DI72</f>
        <v>0</v>
      </c>
      <c r="CX62" s="763">
        <f>'Detailed Budget'!DJ72</f>
        <v>0</v>
      </c>
      <c r="CY62" s="763">
        <f>'Detailed Budget'!DK72</f>
        <v>0</v>
      </c>
      <c r="CZ62" s="763">
        <f>'Detailed Budget'!DL72</f>
        <v>0</v>
      </c>
      <c r="DA62" s="763">
        <f>'Detailed Budget'!DM72</f>
        <v>0</v>
      </c>
      <c r="DB62" s="763">
        <f>'Detailed Budget'!DN72</f>
        <v>0</v>
      </c>
      <c r="DC62" s="763">
        <f>'Detailed Budget'!DO72</f>
        <v>0</v>
      </c>
      <c r="DD62" s="763">
        <f>'Detailed Budget'!DP72</f>
        <v>0</v>
      </c>
      <c r="DE62" s="763">
        <f>'Detailed Budget'!DQ72</f>
        <v>0</v>
      </c>
      <c r="DF62" s="763">
        <f>'Detailed Budget'!DR72</f>
        <v>0</v>
      </c>
      <c r="DG62" s="763">
        <f>'Detailed Budget'!DS72</f>
        <v>0</v>
      </c>
      <c r="DH62" s="763">
        <f>'Detailed Budget'!DT72</f>
        <v>0</v>
      </c>
      <c r="DI62" s="763">
        <f>'Detailed Budget'!DU72</f>
        <v>0</v>
      </c>
      <c r="DJ62" s="763">
        <f>'Detailed Budget'!DV72</f>
        <v>0</v>
      </c>
      <c r="DK62" s="763">
        <f>'Detailed Budget'!DW72</f>
        <v>0</v>
      </c>
      <c r="DL62" s="763">
        <f>'Detailed Budget'!DX72</f>
        <v>0</v>
      </c>
      <c r="DM62" s="763">
        <f>'Detailed Budget'!DY72</f>
        <v>0</v>
      </c>
      <c r="DN62" s="763">
        <f>'Detailed Budget'!DZ72</f>
        <v>0</v>
      </c>
      <c r="DO62" s="763">
        <f>'Detailed Budget'!EA72</f>
        <v>0</v>
      </c>
      <c r="DP62" s="763">
        <f>'Detailed Budget'!EB72</f>
        <v>0</v>
      </c>
      <c r="DQ62" s="763">
        <f>'Detailed Budget'!EC72</f>
        <v>0</v>
      </c>
      <c r="DR62" s="763">
        <f>'Detailed Budget'!ED72</f>
        <v>0</v>
      </c>
      <c r="DS62" s="763">
        <f>'Detailed Budget'!EE72</f>
        <v>0</v>
      </c>
      <c r="DT62" s="763">
        <f>'Detailed Budget'!EF72</f>
        <v>0</v>
      </c>
      <c r="DU62" s="763">
        <f>'Detailed Budget'!EG72</f>
        <v>0</v>
      </c>
      <c r="DV62" s="763">
        <f>'Detailed Budget'!EH72</f>
        <v>0</v>
      </c>
      <c r="DW62" s="763">
        <f>'Detailed Budget'!EI72</f>
        <v>0</v>
      </c>
      <c r="DX62" s="763">
        <f>'Detailed Budget'!EJ72</f>
        <v>0</v>
      </c>
      <c r="DY62" s="763">
        <f>'Detailed Budget'!EK72</f>
        <v>0</v>
      </c>
      <c r="DZ62" s="763">
        <f>'Detailed Budget'!EL72</f>
        <v>0</v>
      </c>
      <c r="EA62" s="763">
        <f>'Detailed Budget'!EM72</f>
        <v>0</v>
      </c>
      <c r="EB62" s="763">
        <f>'Detailed Budget'!EN72</f>
        <v>0</v>
      </c>
      <c r="EC62" s="763">
        <f>'Detailed Budget'!EO72</f>
        <v>0</v>
      </c>
      <c r="ED62" s="763">
        <f>'Detailed Budget'!EP72</f>
        <v>0</v>
      </c>
      <c r="EE62" s="763">
        <f>'Detailed Budget'!EQ72</f>
        <v>0</v>
      </c>
      <c r="EF62" s="763">
        <f>'Detailed Budget'!ER72</f>
        <v>0</v>
      </c>
      <c r="EG62" s="763">
        <f>'Detailed Budget'!ES72</f>
        <v>0</v>
      </c>
      <c r="EH62" s="763">
        <f>'Detailed Budget'!ET72</f>
        <v>0</v>
      </c>
      <c r="EI62" s="763">
        <f>'Detailed Budget'!EU72</f>
        <v>0</v>
      </c>
      <c r="EJ62" s="763">
        <f>'Detailed Budget'!EV72</f>
        <v>0</v>
      </c>
      <c r="EK62" s="763">
        <f>'Detailed Budget'!EW72</f>
        <v>0</v>
      </c>
      <c r="EL62" s="763">
        <f>'Detailed Budget'!EX72</f>
        <v>0</v>
      </c>
      <c r="EM62" s="763">
        <f>'Detailed Budget'!EY72</f>
        <v>0</v>
      </c>
      <c r="EN62" s="763">
        <f>'Detailed Budget'!EZ72</f>
        <v>0</v>
      </c>
      <c r="EO62" s="763">
        <f>'Detailed Budget'!FA72</f>
        <v>0</v>
      </c>
      <c r="EP62" s="763">
        <f>'Detailed Budget'!FB72</f>
        <v>0</v>
      </c>
      <c r="EQ62" s="763">
        <f>'Detailed Budget'!FC72</f>
        <v>0</v>
      </c>
      <c r="ER62" s="763">
        <f>'Detailed Budget'!FD72</f>
        <v>0</v>
      </c>
      <c r="ES62" s="763">
        <f>'Detailed Budget'!FE72</f>
        <v>0</v>
      </c>
      <c r="ET62" s="763">
        <f>'Detailed Budget'!FF72</f>
        <v>0</v>
      </c>
      <c r="EU62" s="763">
        <f>'Detailed Budget'!FG72</f>
        <v>0</v>
      </c>
      <c r="EV62" s="763">
        <f>'Detailed Budget'!FH72</f>
        <v>0</v>
      </c>
      <c r="EW62" s="763">
        <f>'Detailed Budget'!FI72</f>
        <v>0</v>
      </c>
      <c r="EX62" s="763">
        <f>'Detailed Budget'!FJ72</f>
        <v>0</v>
      </c>
      <c r="EY62" s="763">
        <f>'Detailed Budget'!FK72</f>
        <v>0</v>
      </c>
      <c r="EZ62" s="763">
        <f>'Detailed Budget'!FL72</f>
        <v>0</v>
      </c>
      <c r="FA62" s="763">
        <f>'Detailed Budget'!FM72</f>
        <v>0</v>
      </c>
      <c r="FB62" s="763">
        <f>'Detailed Budget'!FN72</f>
        <v>0</v>
      </c>
      <c r="FC62" s="763">
        <f>'Detailed Budget'!FO72</f>
        <v>0</v>
      </c>
      <c r="FD62" s="763">
        <f>'Detailed Budget'!FP72</f>
        <v>0</v>
      </c>
      <c r="FE62" s="763">
        <f>'Detailed Budget'!FQ72</f>
        <v>0</v>
      </c>
      <c r="FF62" s="763">
        <f>'Detailed Budget'!FR72</f>
        <v>0</v>
      </c>
      <c r="FG62" s="763">
        <f>'Detailed Budget'!FS72</f>
        <v>0</v>
      </c>
      <c r="FH62" s="763">
        <f>'Detailed Budget'!FT72</f>
        <v>0</v>
      </c>
      <c r="FI62" s="763">
        <f>'Detailed Budget'!FU72</f>
        <v>0</v>
      </c>
      <c r="FJ62" s="763">
        <f>'Detailed Budget'!FV72</f>
        <v>0</v>
      </c>
      <c r="FK62" s="763">
        <f>'Detailed Budget'!FW72</f>
        <v>0</v>
      </c>
      <c r="FL62" s="763">
        <f>'Detailed Budget'!FX72</f>
        <v>0</v>
      </c>
      <c r="FM62" s="763">
        <f>'Detailed Budget'!FY72</f>
        <v>0</v>
      </c>
      <c r="FN62" s="763">
        <f>'Detailed Budget'!FZ72</f>
        <v>0</v>
      </c>
      <c r="FO62" s="763">
        <f>'Detailed Budget'!GA72</f>
        <v>0</v>
      </c>
      <c r="FP62" s="763">
        <f>'Detailed Budget'!GB72</f>
        <v>0</v>
      </c>
      <c r="FQ62" s="763">
        <f>'Detailed Budget'!GC72</f>
        <v>0</v>
      </c>
      <c r="FR62" s="763">
        <f>'Detailed Budget'!GD72</f>
        <v>0</v>
      </c>
      <c r="FS62" s="763">
        <f>'Detailed Budget'!GE72</f>
        <v>0</v>
      </c>
      <c r="FT62" s="763">
        <f>'Detailed Budget'!GF72</f>
        <v>0</v>
      </c>
      <c r="FU62" s="763">
        <f>'Detailed Budget'!GG72</f>
        <v>0</v>
      </c>
      <c r="FV62" s="763">
        <f>'Detailed Budget'!GH72</f>
        <v>0</v>
      </c>
      <c r="FW62" s="763">
        <f>'Detailed Budget'!GI72</f>
        <v>0</v>
      </c>
      <c r="FX62" s="763">
        <f>'Detailed Budget'!GJ72</f>
        <v>0</v>
      </c>
      <c r="FY62" s="763">
        <f>'Detailed Budget'!GK72</f>
        <v>0</v>
      </c>
      <c r="FZ62" s="763">
        <f>'Detailed Budget'!GL72</f>
        <v>0</v>
      </c>
      <c r="GA62" s="763">
        <f>'Detailed Budget'!GM72</f>
        <v>0</v>
      </c>
      <c r="GB62" s="763">
        <f>'Detailed Budget'!GN72</f>
        <v>0</v>
      </c>
      <c r="GC62" s="763">
        <f>'Detailed Budget'!GO72</f>
        <v>0</v>
      </c>
      <c r="GD62" s="763">
        <f>'Detailed Budget'!GP72</f>
        <v>0</v>
      </c>
      <c r="GE62" s="763">
        <f>'Detailed Budget'!GQ72</f>
        <v>0</v>
      </c>
      <c r="GF62" s="763">
        <f>'Detailed Budget'!GR72</f>
        <v>0</v>
      </c>
      <c r="GG62" s="763">
        <f>'Detailed Budget'!GS72</f>
        <v>0</v>
      </c>
      <c r="GH62" s="763">
        <f>'Detailed Budget'!GT72</f>
        <v>0</v>
      </c>
      <c r="GI62" s="763">
        <f>'Detailed Budget'!GU72</f>
        <v>0</v>
      </c>
      <c r="GJ62" s="763">
        <f>'Detailed Budget'!GV72</f>
        <v>0</v>
      </c>
      <c r="GK62" s="763">
        <f>'Detailed Budget'!GW72</f>
        <v>0</v>
      </c>
      <c r="GL62" s="763">
        <f>'Detailed Budget'!GX72</f>
        <v>0</v>
      </c>
      <c r="GM62" s="763">
        <f>'Detailed Budget'!GY72</f>
        <v>0</v>
      </c>
      <c r="GN62" s="763">
        <f>'Detailed Budget'!GZ72</f>
        <v>0</v>
      </c>
      <c r="GO62" s="763">
        <f>'Detailed Budget'!HA72</f>
        <v>0</v>
      </c>
      <c r="GP62" s="763">
        <f>'Detailed Budget'!HB72</f>
        <v>0</v>
      </c>
      <c r="GQ62" s="763">
        <f>'Detailed Budget'!HC72</f>
        <v>0</v>
      </c>
      <c r="GR62" s="763">
        <f>'Detailed Budget'!HD72</f>
        <v>0</v>
      </c>
      <c r="GS62" s="763">
        <f>'Detailed Budget'!HE72</f>
        <v>0</v>
      </c>
      <c r="GT62" s="763">
        <f>'Detailed Budget'!HF72</f>
        <v>0</v>
      </c>
      <c r="GU62" s="763">
        <f>'Detailed Budget'!HG72</f>
        <v>0</v>
      </c>
      <c r="GV62" s="763">
        <f>'Detailed Budget'!HH72</f>
        <v>0</v>
      </c>
      <c r="GW62" s="763">
        <f>'Detailed Budget'!HI72</f>
        <v>0</v>
      </c>
      <c r="GX62" s="763">
        <f>'Detailed Budget'!HJ72</f>
        <v>0</v>
      </c>
      <c r="GY62" s="763">
        <f>'Detailed Budget'!HK72</f>
        <v>0</v>
      </c>
      <c r="GZ62" s="763">
        <f>'Detailed Budget'!HL72</f>
        <v>0</v>
      </c>
      <c r="HA62" s="763">
        <f>'Detailed Budget'!HM72</f>
        <v>0</v>
      </c>
      <c r="HB62" s="763">
        <f>'Detailed Budget'!HN72</f>
        <v>0</v>
      </c>
      <c r="HC62" s="763">
        <f>'Detailed Budget'!HO72</f>
        <v>0</v>
      </c>
      <c r="HD62" s="763">
        <f>'Detailed Budget'!HP72</f>
        <v>0</v>
      </c>
      <c r="HE62" s="763">
        <f>'Detailed Budget'!HQ72</f>
        <v>0</v>
      </c>
      <c r="HF62" s="763">
        <f>'Detailed Budget'!HR72</f>
        <v>0</v>
      </c>
      <c r="HG62" s="763">
        <f>'Detailed Budget'!HS72</f>
        <v>0</v>
      </c>
      <c r="HH62" s="763">
        <f>'Detailed Budget'!HT72</f>
        <v>0</v>
      </c>
      <c r="HI62" s="763">
        <f>'Detailed Budget'!HU72</f>
        <v>0</v>
      </c>
      <c r="HJ62" s="763">
        <f>'Detailed Budget'!HV72</f>
        <v>0</v>
      </c>
      <c r="HK62" s="763">
        <f>'Detailed Budget'!HW72</f>
        <v>0</v>
      </c>
      <c r="HL62" s="763">
        <f>'Detailed Budget'!HX72</f>
        <v>0</v>
      </c>
      <c r="HM62" s="763">
        <f>'Detailed Budget'!HY72</f>
        <v>0</v>
      </c>
      <c r="HN62" s="763">
        <f>'Detailed Budget'!HZ72</f>
        <v>0</v>
      </c>
      <c r="HO62" s="763">
        <f>'Detailed Budget'!IA72</f>
        <v>0</v>
      </c>
      <c r="HP62" s="763">
        <f>'Detailed Budget'!IB72</f>
        <v>0</v>
      </c>
      <c r="HQ62" s="763">
        <f>'Detailed Budget'!IC72</f>
        <v>0</v>
      </c>
      <c r="HR62" s="763">
        <f>'Detailed Budget'!ID72</f>
        <v>0</v>
      </c>
      <c r="HS62" s="763">
        <f>'Detailed Budget'!IE72</f>
        <v>0</v>
      </c>
      <c r="HT62" s="763">
        <f>'Detailed Budget'!IF72</f>
        <v>0</v>
      </c>
      <c r="HU62" s="763">
        <f>'Detailed Budget'!IG72</f>
        <v>0</v>
      </c>
      <c r="HV62" s="763">
        <f>'Detailed Budget'!IH72</f>
        <v>0</v>
      </c>
      <c r="HW62" s="763">
        <f>'Detailed Budget'!II72</f>
        <v>0</v>
      </c>
      <c r="HX62" s="763">
        <f>'Detailed Budget'!IJ72</f>
        <v>0</v>
      </c>
      <c r="HY62" s="763">
        <f>'Detailed Budget'!IK72</f>
        <v>0</v>
      </c>
      <c r="HZ62" s="763">
        <f>'Detailed Budget'!IL72</f>
        <v>0</v>
      </c>
      <c r="IA62" s="763">
        <f>'Detailed Budget'!IM72</f>
        <v>0</v>
      </c>
      <c r="IB62" s="763">
        <f>'Detailed Budget'!IN72</f>
        <v>0</v>
      </c>
      <c r="IC62" s="763">
        <f>'Detailed Budget'!IO72</f>
        <v>0</v>
      </c>
      <c r="ID62" s="763">
        <f>'Detailed Budget'!IP72</f>
        <v>0</v>
      </c>
      <c r="IE62" s="763">
        <f>'Detailed Budget'!IQ72</f>
        <v>0</v>
      </c>
      <c r="IF62" s="763">
        <f>'Detailed Budget'!IR72</f>
        <v>0</v>
      </c>
      <c r="IG62" s="763">
        <f>'Detailed Budget'!IS72</f>
        <v>0</v>
      </c>
      <c r="IH62" s="763">
        <f>'Detailed Budget'!IT72</f>
        <v>0</v>
      </c>
      <c r="II62" s="763">
        <f>'Detailed Budget'!IU72</f>
        <v>0</v>
      </c>
      <c r="IJ62" s="763">
        <f>'Detailed Budget'!IV72</f>
        <v>0</v>
      </c>
      <c r="IK62" s="763">
        <f>'Detailed Budget'!IW72</f>
        <v>0</v>
      </c>
      <c r="IL62" s="763">
        <f>'Detailed Budget'!IX72</f>
        <v>0</v>
      </c>
      <c r="IM62" s="763">
        <f>'Detailed Budget'!IY72</f>
        <v>0</v>
      </c>
      <c r="IN62" s="763">
        <f>'Detailed Budget'!IZ72</f>
        <v>0</v>
      </c>
      <c r="IO62" s="763">
        <f>'Detailed Budget'!JA72</f>
        <v>0</v>
      </c>
      <c r="IP62" s="763">
        <f>'Detailed Budget'!JB72</f>
        <v>0</v>
      </c>
      <c r="IQ62" s="763">
        <f>'Detailed Budget'!JC72</f>
        <v>0</v>
      </c>
      <c r="IR62" s="763">
        <f>'Detailed Budget'!JD72</f>
        <v>0</v>
      </c>
      <c r="IS62" s="763">
        <f>'Detailed Budget'!JE72</f>
        <v>0</v>
      </c>
      <c r="IT62" s="763">
        <f>'Detailed Budget'!JF72</f>
        <v>0</v>
      </c>
      <c r="IU62" s="763">
        <f>'Detailed Budget'!JG72</f>
        <v>0</v>
      </c>
      <c r="IV62" s="763">
        <f>'Detailed Budget'!JH72</f>
        <v>0</v>
      </c>
      <c r="IW62" s="763">
        <f>'Detailed Budget'!JI72</f>
        <v>0</v>
      </c>
      <c r="IX62" s="763">
        <f>'Detailed Budget'!JJ72</f>
        <v>0</v>
      </c>
      <c r="IY62" s="763">
        <f>'Detailed Budget'!JK72</f>
        <v>0</v>
      </c>
      <c r="IZ62" s="763">
        <f>'Detailed Budget'!JL72</f>
        <v>0</v>
      </c>
      <c r="JA62" s="763">
        <f>'Detailed Budget'!JM72</f>
        <v>0</v>
      </c>
      <c r="JB62" s="763">
        <f>'Detailed Budget'!JN72</f>
        <v>0</v>
      </c>
      <c r="JC62" s="763">
        <f>'Detailed Budget'!JO72</f>
        <v>0</v>
      </c>
      <c r="JD62" s="763">
        <f>'Detailed Budget'!JP72</f>
        <v>0</v>
      </c>
      <c r="JE62" s="763">
        <f>'Detailed Budget'!JQ72</f>
        <v>0</v>
      </c>
      <c r="JF62" s="763">
        <f>'Detailed Budget'!JR72</f>
        <v>0</v>
      </c>
      <c r="JG62" s="763">
        <f>'Detailed Budget'!JS72</f>
        <v>0</v>
      </c>
      <c r="JH62" s="763">
        <f>'Detailed Budget'!JT72</f>
        <v>0</v>
      </c>
      <c r="JI62" s="763">
        <f>'Detailed Budget'!JU72</f>
        <v>0</v>
      </c>
      <c r="JJ62" s="763">
        <f>'Detailed Budget'!JV72</f>
        <v>0</v>
      </c>
      <c r="JK62" s="763">
        <f>'Detailed Budget'!JW72</f>
        <v>0</v>
      </c>
      <c r="JL62" s="763">
        <f>'Detailed Budget'!JX72</f>
        <v>0</v>
      </c>
      <c r="JM62" s="763">
        <f>'Detailed Budget'!JY72</f>
        <v>0</v>
      </c>
      <c r="JN62" s="763">
        <f>'Detailed Budget'!JZ72</f>
        <v>0</v>
      </c>
      <c r="JO62" s="763">
        <f>'Detailed Budget'!KA72</f>
        <v>0</v>
      </c>
      <c r="JP62" s="763">
        <f>'Detailed Budget'!KB72</f>
        <v>0</v>
      </c>
      <c r="JQ62" s="763">
        <f>'Detailed Budget'!KC72</f>
        <v>0</v>
      </c>
      <c r="JR62" s="763">
        <f>'Detailed Budget'!KD72</f>
        <v>0</v>
      </c>
      <c r="JS62" s="763">
        <f>'Detailed Budget'!KE72</f>
        <v>0</v>
      </c>
      <c r="JT62" s="763">
        <f>'Detailed Budget'!KF72</f>
        <v>0</v>
      </c>
      <c r="JU62" s="763">
        <f>'Detailed Budget'!KG72</f>
        <v>0</v>
      </c>
      <c r="JV62" s="763">
        <f>'Detailed Budget'!KH72</f>
        <v>0</v>
      </c>
      <c r="JW62" s="763">
        <f>'Detailed Budget'!KI72</f>
        <v>0</v>
      </c>
      <c r="JX62" s="763">
        <f>'Detailed Budget'!KJ72</f>
        <v>0</v>
      </c>
      <c r="JY62" s="763">
        <f>'Detailed Budget'!KK72</f>
        <v>0</v>
      </c>
      <c r="JZ62" s="763">
        <f>'Detailed Budget'!KL72</f>
        <v>0</v>
      </c>
      <c r="KA62" s="763">
        <f>'Detailed Budget'!KM72</f>
        <v>0</v>
      </c>
      <c r="KB62" s="763">
        <f>'Detailed Budget'!KN72</f>
        <v>0</v>
      </c>
      <c r="KC62" s="763">
        <f>'Detailed Budget'!KO72</f>
        <v>0</v>
      </c>
      <c r="KD62" s="763">
        <f>'Detailed Budget'!KP72</f>
        <v>0</v>
      </c>
      <c r="KE62" s="763">
        <f>'Detailed Budget'!KQ72</f>
        <v>0</v>
      </c>
      <c r="KF62" s="763">
        <f>'Detailed Budget'!KR72</f>
        <v>0</v>
      </c>
      <c r="KG62" s="763">
        <f>'Detailed Budget'!KS72</f>
        <v>0</v>
      </c>
      <c r="KH62" s="763">
        <f>'Detailed Budget'!KT72</f>
        <v>0</v>
      </c>
      <c r="KI62" s="763">
        <f>'Detailed Budget'!KU72</f>
        <v>0</v>
      </c>
      <c r="KJ62" s="763">
        <f>'Detailed Budget'!KV72</f>
        <v>0</v>
      </c>
      <c r="KK62" s="763">
        <f>'Detailed Budget'!KW72</f>
        <v>0</v>
      </c>
      <c r="KL62" s="763">
        <f>'Detailed Budget'!KX72</f>
        <v>0</v>
      </c>
      <c r="KM62" s="763">
        <f>'Detailed Budget'!KY72</f>
        <v>0</v>
      </c>
      <c r="KN62" s="763">
        <f>'Detailed Budget'!KZ72</f>
        <v>0</v>
      </c>
      <c r="KO62" s="763">
        <f>'Detailed Budget'!LA72</f>
        <v>0</v>
      </c>
      <c r="KP62" s="763">
        <f>'Detailed Budget'!LB72</f>
        <v>0</v>
      </c>
      <c r="KQ62" s="763">
        <f>'Detailed Budget'!LC72</f>
        <v>0</v>
      </c>
      <c r="KR62" s="763">
        <f>'Detailed Budget'!LD72</f>
        <v>0</v>
      </c>
      <c r="KS62" s="763">
        <f>'Detailed Budget'!LE72</f>
        <v>0</v>
      </c>
      <c r="KT62" s="763">
        <f>'Detailed Budget'!LF72</f>
        <v>0</v>
      </c>
      <c r="KU62" s="763">
        <f>'Detailed Budget'!LG72</f>
        <v>0</v>
      </c>
      <c r="KV62" s="763">
        <f>'Detailed Budget'!LH72</f>
        <v>0</v>
      </c>
      <c r="KW62" s="763">
        <f>'Detailed Budget'!LI72</f>
        <v>0</v>
      </c>
      <c r="KX62" s="763">
        <f>'Detailed Budget'!LJ72</f>
        <v>0</v>
      </c>
      <c r="KY62" s="763">
        <f>'Detailed Budget'!LK72</f>
        <v>0</v>
      </c>
      <c r="KZ62" s="763">
        <f>'Detailed Budget'!LL72</f>
        <v>0</v>
      </c>
      <c r="LA62" s="763">
        <f>'Detailed Budget'!LM72</f>
        <v>0</v>
      </c>
      <c r="LB62" s="763">
        <f>'Detailed Budget'!LN72</f>
        <v>0</v>
      </c>
      <c r="LC62" s="763">
        <f>'Detailed Budget'!LO72</f>
        <v>0</v>
      </c>
      <c r="LD62" s="763">
        <f>'Detailed Budget'!LP72</f>
        <v>0</v>
      </c>
      <c r="LE62" s="763">
        <f>'Detailed Budget'!LQ72</f>
        <v>0</v>
      </c>
      <c r="LF62" s="763">
        <f>'Detailed Budget'!LR72</f>
        <v>0</v>
      </c>
      <c r="LG62" s="763">
        <f>'Detailed Budget'!LS72</f>
        <v>0</v>
      </c>
      <c r="LH62" s="763">
        <f>'Detailed Budget'!LT72</f>
        <v>0</v>
      </c>
      <c r="LI62" s="763">
        <f>'Detailed Budget'!LU72</f>
        <v>0</v>
      </c>
      <c r="LJ62" s="763">
        <f>'Detailed Budget'!LV72</f>
        <v>0</v>
      </c>
      <c r="LK62" s="763">
        <f>'Detailed Budget'!LW72</f>
        <v>0</v>
      </c>
      <c r="LL62" s="763">
        <f>'Detailed Budget'!LX72</f>
        <v>0</v>
      </c>
      <c r="LM62" s="763">
        <f>'Detailed Budget'!LY72</f>
        <v>0</v>
      </c>
      <c r="LN62" s="763">
        <f>'Detailed Budget'!LZ72</f>
        <v>0</v>
      </c>
      <c r="LO62" s="763">
        <f>'Detailed Budget'!MA72</f>
        <v>0</v>
      </c>
      <c r="LP62" s="763">
        <f>'Detailed Budget'!MB72</f>
        <v>0</v>
      </c>
      <c r="LQ62" s="763">
        <f>'Detailed Budget'!MC72</f>
        <v>0</v>
      </c>
      <c r="LR62" s="763">
        <f>'Detailed Budget'!MD72</f>
        <v>0</v>
      </c>
      <c r="LS62" s="763">
        <f>'Detailed Budget'!ME72</f>
        <v>0</v>
      </c>
      <c r="LT62" s="763">
        <f>'Detailed Budget'!MF72</f>
        <v>0</v>
      </c>
      <c r="LU62" s="763">
        <f>'Detailed Budget'!MG72</f>
        <v>0</v>
      </c>
      <c r="LV62" s="763">
        <f>'Detailed Budget'!MH72</f>
        <v>0</v>
      </c>
      <c r="LW62" s="763">
        <f>'Detailed Budget'!MI72</f>
        <v>0</v>
      </c>
      <c r="LX62" s="763">
        <f>'Detailed Budget'!MJ72</f>
        <v>0</v>
      </c>
      <c r="LY62" s="763">
        <f>'Detailed Budget'!MK72</f>
        <v>0</v>
      </c>
      <c r="LZ62" s="763">
        <f>'Detailed Budget'!ML72</f>
        <v>0</v>
      </c>
      <c r="MA62" s="763">
        <f>'Detailed Budget'!MM72</f>
        <v>0</v>
      </c>
      <c r="MB62" s="763">
        <f>'Detailed Budget'!MN72</f>
        <v>0</v>
      </c>
      <c r="MC62" s="763">
        <f>'Detailed Budget'!MO72</f>
        <v>0</v>
      </c>
      <c r="MD62" s="763">
        <f>'Detailed Budget'!MP72</f>
        <v>0</v>
      </c>
      <c r="ME62" s="763">
        <f>'Detailed Budget'!MQ72</f>
        <v>0</v>
      </c>
      <c r="MF62" s="763">
        <f>'Detailed Budget'!MR72</f>
        <v>0</v>
      </c>
      <c r="MG62" s="763">
        <f>'Detailed Budget'!MS72</f>
        <v>0</v>
      </c>
      <c r="MH62" s="763">
        <f>'Detailed Budget'!MT72</f>
        <v>0</v>
      </c>
      <c r="MI62" s="763">
        <f>'Detailed Budget'!MU72</f>
        <v>0</v>
      </c>
      <c r="MJ62" s="763">
        <f>'Detailed Budget'!MV72</f>
        <v>0</v>
      </c>
      <c r="MK62" s="763">
        <f>'Detailed Budget'!MW72</f>
        <v>0</v>
      </c>
      <c r="ML62" s="763">
        <f>'Detailed Budget'!MX72</f>
        <v>0</v>
      </c>
      <c r="MM62" s="763">
        <f>'Detailed Budget'!MY72</f>
        <v>0</v>
      </c>
      <c r="MN62" s="763">
        <f>'Detailed Budget'!MZ72</f>
        <v>0</v>
      </c>
      <c r="MO62" s="763">
        <f>'Detailed Budget'!NA72</f>
        <v>0</v>
      </c>
      <c r="MP62" s="763">
        <f>'Detailed Budget'!NB72</f>
        <v>0</v>
      </c>
      <c r="MQ62" s="763">
        <f>'Detailed Budget'!NC72</f>
        <v>0</v>
      </c>
      <c r="MR62" s="763">
        <f>'Detailed Budget'!ND72</f>
        <v>0</v>
      </c>
      <c r="MS62" s="763">
        <f>'Detailed Budget'!NE72</f>
        <v>0</v>
      </c>
      <c r="MT62" s="763">
        <f>'Detailed Budget'!NF72</f>
        <v>0</v>
      </c>
      <c r="MU62" s="763">
        <f>'Detailed Budget'!NG72</f>
        <v>0</v>
      </c>
      <c r="MV62" s="763">
        <f>'Detailed Budget'!NH72</f>
        <v>0</v>
      </c>
      <c r="MW62" s="763">
        <f>'Detailed Budget'!NI72</f>
        <v>0</v>
      </c>
      <c r="MX62" s="763">
        <f>'Detailed Budget'!NJ72</f>
        <v>0</v>
      </c>
      <c r="MY62" s="763">
        <f>'Detailed Budget'!NK72</f>
        <v>0</v>
      </c>
      <c r="MZ62" s="763">
        <f>'Detailed Budget'!NL72</f>
        <v>0</v>
      </c>
      <c r="NA62" s="763">
        <f>'Detailed Budget'!NM72</f>
        <v>0</v>
      </c>
      <c r="NB62" s="763">
        <f>'Detailed Budget'!NN72</f>
        <v>0</v>
      </c>
      <c r="NC62" s="763">
        <f>'Detailed Budget'!NO72</f>
        <v>0</v>
      </c>
      <c r="ND62" s="763">
        <f>'Detailed Budget'!NP72</f>
        <v>0</v>
      </c>
      <c r="NE62" s="763">
        <f>'Detailed Budget'!NQ72</f>
        <v>0</v>
      </c>
      <c r="NF62" s="763">
        <f>'Detailed Budget'!NR72</f>
        <v>0</v>
      </c>
      <c r="NG62" s="763">
        <f>'Detailed Budget'!NS72</f>
        <v>0</v>
      </c>
      <c r="NH62" s="763">
        <f>'Detailed Budget'!NT72</f>
        <v>0</v>
      </c>
      <c r="NI62" s="763">
        <f>'Detailed Budget'!NU72</f>
        <v>0</v>
      </c>
      <c r="NJ62" s="763">
        <f>'Detailed Budget'!NV72</f>
        <v>0</v>
      </c>
      <c r="NK62" s="763">
        <f>'Detailed Budget'!NW72</f>
        <v>0</v>
      </c>
      <c r="NL62" s="763">
        <f>'Detailed Budget'!NX72</f>
        <v>0</v>
      </c>
      <c r="NM62" s="763">
        <f>'Detailed Budget'!NY72</f>
        <v>0</v>
      </c>
      <c r="NN62" s="763">
        <f>'Detailed Budget'!NZ72</f>
        <v>0</v>
      </c>
      <c r="NO62" s="763">
        <f>'Detailed Budget'!OA72</f>
        <v>0</v>
      </c>
      <c r="NP62" s="763">
        <f>'Detailed Budget'!OB72</f>
        <v>0</v>
      </c>
      <c r="NQ62" s="763">
        <f>'Detailed Budget'!OC72</f>
        <v>0</v>
      </c>
      <c r="NR62" s="763">
        <f>'Detailed Budget'!OD72</f>
        <v>0</v>
      </c>
      <c r="NS62" s="763">
        <f>'Detailed Budget'!OE72</f>
        <v>0</v>
      </c>
      <c r="NT62" s="763">
        <f>'Detailed Budget'!OF72</f>
        <v>0</v>
      </c>
      <c r="NU62" s="763">
        <f>'Detailed Budget'!OG72</f>
        <v>0</v>
      </c>
      <c r="NV62" s="763">
        <f>'Detailed Budget'!OH72</f>
        <v>0</v>
      </c>
      <c r="NW62" s="763">
        <f>'Detailed Budget'!OI72</f>
        <v>0</v>
      </c>
      <c r="NX62" s="763">
        <f>'Detailed Budget'!OJ72</f>
        <v>0</v>
      </c>
      <c r="NY62" s="763">
        <f>'Detailed Budget'!OK72</f>
        <v>0</v>
      </c>
      <c r="NZ62" s="763">
        <f>'Detailed Budget'!OL72</f>
        <v>0</v>
      </c>
      <c r="OA62" s="763">
        <f>'Detailed Budget'!OM72</f>
        <v>0</v>
      </c>
      <c r="OB62" s="763">
        <f>'Detailed Budget'!ON72</f>
        <v>0</v>
      </c>
      <c r="OC62" s="763">
        <f>'Detailed Budget'!OO72</f>
        <v>0</v>
      </c>
      <c r="OD62" s="763">
        <f>'Detailed Budget'!OP72</f>
        <v>0</v>
      </c>
      <c r="OE62" s="763">
        <f>'Detailed Budget'!OQ72</f>
        <v>0</v>
      </c>
      <c r="OF62" s="763">
        <f>'Detailed Budget'!OR72</f>
        <v>0</v>
      </c>
      <c r="OG62" s="763">
        <f>'Detailed Budget'!OS72</f>
        <v>0</v>
      </c>
      <c r="OH62" s="763">
        <f>'Detailed Budget'!OT72</f>
        <v>0</v>
      </c>
      <c r="OI62" s="763">
        <f>'Detailed Budget'!OU72</f>
        <v>0</v>
      </c>
      <c r="OJ62" s="763">
        <f>'Detailed Budget'!OV72</f>
        <v>0</v>
      </c>
      <c r="OK62" s="763">
        <f>'Detailed Budget'!OW72</f>
        <v>0</v>
      </c>
      <c r="OL62" s="763">
        <f>'Detailed Budget'!OX72</f>
        <v>0</v>
      </c>
      <c r="OM62" s="763">
        <f>'Detailed Budget'!OY72</f>
        <v>0</v>
      </c>
      <c r="ON62" s="763">
        <f>'Detailed Budget'!OZ72</f>
        <v>0</v>
      </c>
      <c r="OO62" s="763">
        <f>'Detailed Budget'!PA72</f>
        <v>0</v>
      </c>
      <c r="OP62" s="763">
        <f>'Detailed Budget'!PB72</f>
        <v>0</v>
      </c>
      <c r="OQ62" s="763">
        <f>'Detailed Budget'!PC72</f>
        <v>0</v>
      </c>
      <c r="OR62" s="763">
        <f>'Detailed Budget'!PD72</f>
        <v>0</v>
      </c>
      <c r="OS62" s="763">
        <f>'Detailed Budget'!PE72</f>
        <v>0</v>
      </c>
      <c r="OT62" s="763">
        <f>'Detailed Budget'!PF72</f>
        <v>0</v>
      </c>
      <c r="OU62" s="763">
        <f>'Detailed Budget'!PG72</f>
        <v>0</v>
      </c>
      <c r="OV62" s="763">
        <f>'Detailed Budget'!PH72</f>
        <v>0</v>
      </c>
      <c r="OW62" s="763">
        <f>'Detailed Budget'!PI72</f>
        <v>0</v>
      </c>
      <c r="OX62" s="763">
        <f>'Detailed Budget'!PJ72</f>
        <v>0</v>
      </c>
      <c r="OY62" s="763">
        <f>'Detailed Budget'!PK72</f>
        <v>0</v>
      </c>
      <c r="OZ62" s="763">
        <f>'Detailed Budget'!PL72</f>
        <v>0</v>
      </c>
      <c r="PA62" s="763">
        <f>'Detailed Budget'!PM72</f>
        <v>0</v>
      </c>
      <c r="PB62" s="763">
        <f>'Detailed Budget'!PN72</f>
        <v>0</v>
      </c>
      <c r="PC62" s="763">
        <f>'Detailed Budget'!PO72</f>
        <v>0</v>
      </c>
      <c r="PD62" s="763">
        <f>'Detailed Budget'!PP72</f>
        <v>0</v>
      </c>
      <c r="PE62" s="763">
        <f>'Detailed Budget'!PQ72</f>
        <v>0</v>
      </c>
      <c r="PF62" s="763">
        <f>'Detailed Budget'!PR72</f>
        <v>0</v>
      </c>
      <c r="PG62" s="763">
        <f>'Detailed Budget'!PS72</f>
        <v>0</v>
      </c>
      <c r="PH62" s="763">
        <f>'Detailed Budget'!PT72</f>
        <v>0</v>
      </c>
      <c r="PI62" s="763">
        <f>'Detailed Budget'!PU72</f>
        <v>0</v>
      </c>
      <c r="PJ62" s="763">
        <f>'Detailed Budget'!PV72</f>
        <v>0</v>
      </c>
      <c r="PK62" s="763">
        <f>'Detailed Budget'!PW72</f>
        <v>0</v>
      </c>
      <c r="PL62" s="763">
        <f>'Detailed Budget'!PX72</f>
        <v>0</v>
      </c>
      <c r="PM62" s="763">
        <f>'Detailed Budget'!PY72</f>
        <v>0</v>
      </c>
      <c r="PN62" s="763">
        <f>'Detailed Budget'!PZ72</f>
        <v>0</v>
      </c>
      <c r="PO62" s="763">
        <f>'Detailed Budget'!QA72</f>
        <v>0</v>
      </c>
      <c r="PP62" s="763">
        <f>'Detailed Budget'!QB72</f>
        <v>0</v>
      </c>
      <c r="PQ62" s="763">
        <f>'Detailed Budget'!QC72</f>
        <v>0</v>
      </c>
      <c r="PR62" s="763">
        <f>'Detailed Budget'!QD72</f>
        <v>0</v>
      </c>
      <c r="PS62" s="763">
        <f>'Detailed Budget'!QE72</f>
        <v>0</v>
      </c>
      <c r="PT62" s="763">
        <f>'Detailed Budget'!QF72</f>
        <v>0</v>
      </c>
      <c r="PU62" s="763">
        <f>'Detailed Budget'!QG72</f>
        <v>0</v>
      </c>
      <c r="PV62" s="763">
        <f>'Detailed Budget'!QH72</f>
        <v>0</v>
      </c>
      <c r="PW62" s="763">
        <f>'Detailed Budget'!QI72</f>
        <v>0</v>
      </c>
      <c r="PX62" s="763">
        <f>'Detailed Budget'!QJ72</f>
        <v>0</v>
      </c>
      <c r="PY62" s="763">
        <f>'Detailed Budget'!QK72</f>
        <v>0</v>
      </c>
      <c r="PZ62" s="763">
        <f>'Detailed Budget'!QL72</f>
        <v>0</v>
      </c>
      <c r="QA62" s="763">
        <f>'Detailed Budget'!QM72</f>
        <v>0</v>
      </c>
      <c r="QB62" s="763">
        <f>'Detailed Budget'!QN72</f>
        <v>0</v>
      </c>
      <c r="QC62" s="763">
        <f>'Detailed Budget'!QO72</f>
        <v>0</v>
      </c>
      <c r="QD62" s="763">
        <f>'Detailed Budget'!QP72</f>
        <v>0</v>
      </c>
      <c r="QE62" s="763">
        <f>'Detailed Budget'!QQ72</f>
        <v>0</v>
      </c>
      <c r="QF62" s="763">
        <f>'Detailed Budget'!QR72</f>
        <v>0</v>
      </c>
      <c r="QG62" s="763">
        <f>'Detailed Budget'!QS72</f>
        <v>0</v>
      </c>
      <c r="QH62" s="763">
        <f>'Detailed Budget'!QT72</f>
        <v>0</v>
      </c>
      <c r="QI62" s="763">
        <f>'Detailed Budget'!QU72</f>
        <v>0</v>
      </c>
      <c r="QJ62" s="763">
        <f>'Detailed Budget'!QV72</f>
        <v>0</v>
      </c>
      <c r="QK62" s="763">
        <f>'Detailed Budget'!QW72</f>
        <v>0</v>
      </c>
      <c r="QL62" s="763">
        <f>'Detailed Budget'!QX72</f>
        <v>0</v>
      </c>
      <c r="QM62" s="763">
        <f>'Detailed Budget'!QY72</f>
        <v>0</v>
      </c>
      <c r="QN62" s="763">
        <f>'Detailed Budget'!QZ72</f>
        <v>0</v>
      </c>
      <c r="QO62" s="763">
        <f>'Detailed Budget'!RA72</f>
        <v>0</v>
      </c>
      <c r="QP62" s="763">
        <f>'Detailed Budget'!RB72</f>
        <v>0</v>
      </c>
      <c r="QQ62" s="763">
        <f>'Detailed Budget'!RC72</f>
        <v>0</v>
      </c>
      <c r="QR62" s="763">
        <f>'Detailed Budget'!RD72</f>
        <v>0</v>
      </c>
      <c r="QS62" s="763">
        <f>'Detailed Budget'!RE72</f>
        <v>0</v>
      </c>
      <c r="QT62" s="763">
        <f>'Detailed Budget'!RF72</f>
        <v>0</v>
      </c>
      <c r="QU62" s="763">
        <f>'Detailed Budget'!RG72</f>
        <v>0</v>
      </c>
      <c r="QV62" s="763">
        <f>'Detailed Budget'!RH72</f>
        <v>0</v>
      </c>
      <c r="QW62" s="763">
        <f>'Detailed Budget'!RI72</f>
        <v>0</v>
      </c>
      <c r="QX62" s="763">
        <f>'Detailed Budget'!RJ72</f>
        <v>0</v>
      </c>
      <c r="QY62" s="763">
        <f>'Detailed Budget'!RK72</f>
        <v>0</v>
      </c>
      <c r="QZ62" s="763">
        <f>'Detailed Budget'!RL72</f>
        <v>0</v>
      </c>
      <c r="RA62" s="763">
        <f>'Detailed Budget'!RM72</f>
        <v>0</v>
      </c>
      <c r="RB62" s="763">
        <f>'Detailed Budget'!RN72</f>
        <v>0</v>
      </c>
      <c r="RC62" s="763">
        <f>'Detailed Budget'!RO72</f>
        <v>0</v>
      </c>
      <c r="RD62" s="763">
        <f>'Detailed Budget'!RP72</f>
        <v>0</v>
      </c>
      <c r="RE62" s="763">
        <f>'Detailed Budget'!RQ72</f>
        <v>0</v>
      </c>
      <c r="RF62" s="763">
        <f>'Detailed Budget'!RR72</f>
        <v>0</v>
      </c>
      <c r="RG62" s="763">
        <f>'Detailed Budget'!RS72</f>
        <v>0</v>
      </c>
      <c r="RH62" s="763">
        <f>'Detailed Budget'!RT72</f>
        <v>0</v>
      </c>
      <c r="RI62" s="763">
        <f>'Detailed Budget'!RU72</f>
        <v>0</v>
      </c>
      <c r="RJ62" s="763">
        <f>'Detailed Budget'!RV72</f>
        <v>0</v>
      </c>
      <c r="RK62" s="763">
        <f>'Detailed Budget'!RW72</f>
        <v>0</v>
      </c>
      <c r="RL62" s="763">
        <f>'Detailed Budget'!RX72</f>
        <v>0</v>
      </c>
      <c r="RM62" s="763">
        <f>'Detailed Budget'!RY72</f>
        <v>0</v>
      </c>
      <c r="RN62" s="763">
        <f>'Detailed Budget'!RZ72</f>
        <v>0</v>
      </c>
      <c r="RO62" s="763">
        <f>'Detailed Budget'!SA72</f>
        <v>0</v>
      </c>
      <c r="RP62" s="763">
        <f>'Detailed Budget'!SB72</f>
        <v>0</v>
      </c>
      <c r="RQ62" s="763">
        <f>'Detailed Budget'!SC72</f>
        <v>0</v>
      </c>
      <c r="RR62" s="763">
        <f>'Detailed Budget'!SD72</f>
        <v>0</v>
      </c>
      <c r="RS62" s="763">
        <f>'Detailed Budget'!SE72</f>
        <v>0</v>
      </c>
      <c r="RT62" s="763">
        <f>'Detailed Budget'!SF72</f>
        <v>0</v>
      </c>
      <c r="RU62" s="763">
        <f>'Detailed Budget'!SG72</f>
        <v>0</v>
      </c>
      <c r="RV62" s="763">
        <f>'Detailed Budget'!SH72</f>
        <v>0</v>
      </c>
      <c r="RW62" s="763">
        <f>'Detailed Budget'!SI72</f>
        <v>0</v>
      </c>
      <c r="RX62" s="763">
        <f>'Detailed Budget'!SJ72</f>
        <v>0</v>
      </c>
      <c r="RY62" s="763">
        <f>'Detailed Budget'!SK72</f>
        <v>0</v>
      </c>
      <c r="RZ62" s="763">
        <f>'Detailed Budget'!SL72</f>
        <v>0</v>
      </c>
      <c r="SA62" s="763">
        <f>'Detailed Budget'!SM72</f>
        <v>0</v>
      </c>
      <c r="SB62" s="763">
        <f>'Detailed Budget'!SN72</f>
        <v>0</v>
      </c>
      <c r="SC62" s="763">
        <f>'Detailed Budget'!SO72</f>
        <v>0</v>
      </c>
      <c r="SD62" s="763">
        <f>'Detailed Budget'!SP72</f>
        <v>0</v>
      </c>
      <c r="SE62" s="763">
        <f>'Detailed Budget'!SQ72</f>
        <v>0</v>
      </c>
      <c r="SF62" s="763">
        <f>'Detailed Budget'!SR72</f>
        <v>0</v>
      </c>
      <c r="SG62" s="763">
        <f>'Detailed Budget'!SS72</f>
        <v>0</v>
      </c>
      <c r="SH62" s="763">
        <f>'Detailed Budget'!ST72</f>
        <v>0</v>
      </c>
      <c r="SI62" s="763">
        <f>'Detailed Budget'!SU72</f>
        <v>0</v>
      </c>
      <c r="SJ62" s="763">
        <f>'Detailed Budget'!SV72</f>
        <v>0</v>
      </c>
      <c r="SK62" s="763">
        <f>'Detailed Budget'!SW72</f>
        <v>0</v>
      </c>
      <c r="SL62" s="763">
        <f>'Detailed Budget'!SX72</f>
        <v>0</v>
      </c>
      <c r="SM62" s="763">
        <f>'Detailed Budget'!SY72</f>
        <v>0</v>
      </c>
      <c r="SN62" s="763">
        <f>'Detailed Budget'!SZ72</f>
        <v>0</v>
      </c>
      <c r="SO62" s="763">
        <f>'Detailed Budget'!TA72</f>
        <v>0</v>
      </c>
      <c r="SP62" s="763">
        <f>'Detailed Budget'!TB72</f>
        <v>0</v>
      </c>
      <c r="SQ62" s="763">
        <f>'Detailed Budget'!TC72</f>
        <v>0</v>
      </c>
      <c r="SR62" s="763">
        <f>'Detailed Budget'!TD72</f>
        <v>0</v>
      </c>
      <c r="SS62" s="763">
        <f>'Detailed Budget'!TE72</f>
        <v>0</v>
      </c>
      <c r="ST62" s="763">
        <f>'Detailed Budget'!TF72</f>
        <v>0</v>
      </c>
      <c r="SU62" s="763">
        <f>'Detailed Budget'!TG72</f>
        <v>0</v>
      </c>
      <c r="SV62" s="763">
        <f>'Detailed Budget'!TH72</f>
        <v>0</v>
      </c>
      <c r="SW62" s="763">
        <f>'Detailed Budget'!TI72</f>
        <v>0</v>
      </c>
      <c r="SX62" s="763">
        <f>'Detailed Budget'!TJ72</f>
        <v>0</v>
      </c>
      <c r="SY62" s="763">
        <f>'Detailed Budget'!TK72</f>
        <v>0</v>
      </c>
      <c r="SZ62" s="763">
        <f>'Detailed Budget'!TL72</f>
        <v>0</v>
      </c>
      <c r="TA62" s="763">
        <f>'Detailed Budget'!TM72</f>
        <v>0</v>
      </c>
      <c r="TB62" s="763">
        <f>'Detailed Budget'!TN72</f>
        <v>0</v>
      </c>
      <c r="TC62" s="763">
        <f>'Detailed Budget'!TO72</f>
        <v>0</v>
      </c>
      <c r="TD62" s="763">
        <f>'Detailed Budget'!TP72</f>
        <v>0</v>
      </c>
      <c r="TE62" s="763">
        <f>'Detailed Budget'!TQ72</f>
        <v>0</v>
      </c>
      <c r="TF62" s="763">
        <f>'Detailed Budget'!TR72</f>
        <v>0</v>
      </c>
      <c r="TG62" s="763">
        <f>'Detailed Budget'!TS72</f>
        <v>0</v>
      </c>
      <c r="TH62" s="763">
        <f>'Detailed Budget'!TT72</f>
        <v>0</v>
      </c>
      <c r="TI62" s="763">
        <f>'Detailed Budget'!TU72</f>
        <v>0</v>
      </c>
      <c r="TJ62" s="763">
        <f>'Detailed Budget'!TV72</f>
        <v>0</v>
      </c>
      <c r="TK62" s="763">
        <f>'Detailed Budget'!TW72</f>
        <v>0</v>
      </c>
      <c r="TL62" s="763">
        <f>'Detailed Budget'!TX72</f>
        <v>0</v>
      </c>
      <c r="TM62" s="763">
        <f>'Detailed Budget'!TY72</f>
        <v>0</v>
      </c>
      <c r="TN62" s="763">
        <f>'Detailed Budget'!TZ72</f>
        <v>0</v>
      </c>
      <c r="TO62" s="763">
        <f>'Detailed Budget'!UA72</f>
        <v>0</v>
      </c>
      <c r="TP62" s="763">
        <f>'Detailed Budget'!UB72</f>
        <v>0</v>
      </c>
      <c r="TQ62" s="763">
        <f>'Detailed Budget'!UC72</f>
        <v>0</v>
      </c>
      <c r="TR62" s="763">
        <f>'Detailed Budget'!UD72</f>
        <v>0</v>
      </c>
      <c r="TS62" s="763">
        <f>'Detailed Budget'!UE72</f>
        <v>0</v>
      </c>
      <c r="TT62" s="763">
        <f>'Detailed Budget'!UF72</f>
        <v>0</v>
      </c>
      <c r="TU62" s="763">
        <f>'Detailed Budget'!UG72</f>
        <v>0</v>
      </c>
      <c r="TV62" s="763">
        <f>'Detailed Budget'!UH72</f>
        <v>0</v>
      </c>
      <c r="TW62" s="763">
        <f>'Detailed Budget'!UI72</f>
        <v>0</v>
      </c>
      <c r="TX62" s="763">
        <f>'Detailed Budget'!UJ72</f>
        <v>0</v>
      </c>
      <c r="TY62" s="763">
        <f>'Detailed Budget'!UK72</f>
        <v>0</v>
      </c>
      <c r="TZ62" s="763">
        <f>'Detailed Budget'!UL72</f>
        <v>0</v>
      </c>
      <c r="UA62" s="763">
        <f>'Detailed Budget'!UM72</f>
        <v>0</v>
      </c>
      <c r="UB62" s="763">
        <f>'Detailed Budget'!UN72</f>
        <v>0</v>
      </c>
      <c r="UC62" s="763">
        <f>'Detailed Budget'!UO72</f>
        <v>0</v>
      </c>
      <c r="UD62" s="763">
        <f>'Detailed Budget'!UP72</f>
        <v>0</v>
      </c>
      <c r="UE62" s="763">
        <f>'Detailed Budget'!UQ72</f>
        <v>0</v>
      </c>
      <c r="UF62" s="763">
        <f>'Detailed Budget'!UR72</f>
        <v>0</v>
      </c>
      <c r="UG62" s="763">
        <f>'Detailed Budget'!US72</f>
        <v>0</v>
      </c>
      <c r="UH62" s="763">
        <f>'Detailed Budget'!UT72</f>
        <v>0</v>
      </c>
      <c r="UI62" s="763">
        <f>'Detailed Budget'!UU72</f>
        <v>0</v>
      </c>
      <c r="UJ62" s="763">
        <f>'Detailed Budget'!UV72</f>
        <v>0</v>
      </c>
      <c r="UK62" s="763">
        <f>'Detailed Budget'!UW72</f>
        <v>0</v>
      </c>
      <c r="UL62" s="763">
        <f>'Detailed Budget'!UX72</f>
        <v>0</v>
      </c>
      <c r="UM62" s="763">
        <f>'Detailed Budget'!UY72</f>
        <v>0</v>
      </c>
      <c r="UN62" s="763">
        <f>'Detailed Budget'!UZ72</f>
        <v>0</v>
      </c>
      <c r="UO62" s="763">
        <f>'Detailed Budget'!VA72</f>
        <v>0</v>
      </c>
      <c r="UP62" s="763">
        <f>'Detailed Budget'!VB72</f>
        <v>0</v>
      </c>
      <c r="UQ62" s="763">
        <f>'Detailed Budget'!VC72</f>
        <v>0</v>
      </c>
      <c r="UR62" s="763">
        <f>'Detailed Budget'!VD72</f>
        <v>0</v>
      </c>
      <c r="US62" s="763">
        <f>'Detailed Budget'!VE72</f>
        <v>0</v>
      </c>
      <c r="UT62" s="763">
        <f>'Detailed Budget'!VF72</f>
        <v>0</v>
      </c>
      <c r="UU62" s="763">
        <f>'Detailed Budget'!VG72</f>
        <v>0</v>
      </c>
      <c r="UV62" s="763">
        <f>'Detailed Budget'!VH72</f>
        <v>0</v>
      </c>
      <c r="UW62" s="763">
        <f>'Detailed Budget'!VI72</f>
        <v>0</v>
      </c>
      <c r="UX62" s="763">
        <f>'Detailed Budget'!VJ72</f>
        <v>0</v>
      </c>
      <c r="UY62" s="763">
        <f>'Detailed Budget'!VK72</f>
        <v>0</v>
      </c>
      <c r="UZ62" s="763">
        <f>'Detailed Budget'!VL72</f>
        <v>0</v>
      </c>
      <c r="VA62" s="763">
        <f>'Detailed Budget'!VM72</f>
        <v>0</v>
      </c>
      <c r="VB62" s="763">
        <f>'Detailed Budget'!VN72</f>
        <v>0</v>
      </c>
      <c r="VC62" s="763">
        <f>'Detailed Budget'!VO72</f>
        <v>0</v>
      </c>
      <c r="VD62" s="763">
        <f>'Detailed Budget'!VP72</f>
        <v>0</v>
      </c>
      <c r="VE62" s="763">
        <f>'Detailed Budget'!VQ72</f>
        <v>0</v>
      </c>
      <c r="VF62" s="763">
        <f>'Detailed Budget'!VR72</f>
        <v>0</v>
      </c>
      <c r="VG62" s="763">
        <f>'Detailed Budget'!VS72</f>
        <v>0</v>
      </c>
      <c r="VH62" s="763">
        <f>'Detailed Budget'!VT72</f>
        <v>0</v>
      </c>
      <c r="VI62" s="763">
        <f>'Detailed Budget'!VU72</f>
        <v>0</v>
      </c>
      <c r="VJ62" s="763">
        <f>'Detailed Budget'!VV72</f>
        <v>0</v>
      </c>
      <c r="VK62" s="763">
        <f>'Detailed Budget'!VW72</f>
        <v>0</v>
      </c>
      <c r="VL62" s="763">
        <f>'Detailed Budget'!VX72</f>
        <v>0</v>
      </c>
      <c r="VM62" s="763">
        <f>'Detailed Budget'!VY72</f>
        <v>0</v>
      </c>
      <c r="VN62" s="763">
        <f>'Detailed Budget'!VZ72</f>
        <v>0</v>
      </c>
      <c r="VO62" s="763">
        <f>'Detailed Budget'!WA72</f>
        <v>0</v>
      </c>
      <c r="VP62" s="763">
        <f>'Detailed Budget'!WB72</f>
        <v>0</v>
      </c>
      <c r="VQ62" s="763">
        <f>'Detailed Budget'!WC72</f>
        <v>0</v>
      </c>
      <c r="VR62" s="763">
        <f>'Detailed Budget'!WD72</f>
        <v>0</v>
      </c>
      <c r="VS62" s="763">
        <f>'Detailed Budget'!WE72</f>
        <v>0</v>
      </c>
      <c r="VT62" s="763">
        <f>'Detailed Budget'!WF72</f>
        <v>0</v>
      </c>
      <c r="VU62" s="763">
        <f>'Detailed Budget'!WG72</f>
        <v>0</v>
      </c>
      <c r="VV62" s="763">
        <f>'Detailed Budget'!WH72</f>
        <v>0</v>
      </c>
      <c r="VW62" s="763">
        <f>'Detailed Budget'!WI72</f>
        <v>0</v>
      </c>
      <c r="VX62" s="763">
        <f>'Detailed Budget'!WJ72</f>
        <v>0</v>
      </c>
      <c r="VY62" s="763">
        <f>'Detailed Budget'!WK72</f>
        <v>0</v>
      </c>
      <c r="VZ62" s="763">
        <f>'Detailed Budget'!WL72</f>
        <v>0</v>
      </c>
      <c r="WA62" s="763">
        <f>'Detailed Budget'!WM72</f>
        <v>0</v>
      </c>
      <c r="WB62" s="763">
        <f>'Detailed Budget'!WN72</f>
        <v>0</v>
      </c>
      <c r="WC62" s="763">
        <f>'Detailed Budget'!WO72</f>
        <v>0</v>
      </c>
      <c r="WD62" s="763">
        <f>'Detailed Budget'!WP72</f>
        <v>0</v>
      </c>
      <c r="WE62" s="763">
        <f>'Detailed Budget'!WQ72</f>
        <v>0</v>
      </c>
      <c r="WF62" s="763">
        <f>'Detailed Budget'!WR72</f>
        <v>0</v>
      </c>
      <c r="WG62" s="763">
        <f>'Detailed Budget'!WS72</f>
        <v>0</v>
      </c>
      <c r="WH62" s="763">
        <f>'Detailed Budget'!WT72</f>
        <v>0</v>
      </c>
      <c r="WI62" s="763">
        <f>'Detailed Budget'!WU72</f>
        <v>0</v>
      </c>
      <c r="WJ62" s="763">
        <f>'Detailed Budget'!WV72</f>
        <v>0</v>
      </c>
      <c r="WK62" s="763">
        <f>'Detailed Budget'!WW72</f>
        <v>0</v>
      </c>
      <c r="WL62" s="763">
        <f>'Detailed Budget'!WX72</f>
        <v>0</v>
      </c>
      <c r="WM62" s="763">
        <f>'Detailed Budget'!WY72</f>
        <v>0</v>
      </c>
      <c r="WN62" s="763">
        <f>'Detailed Budget'!WZ72</f>
        <v>0</v>
      </c>
      <c r="WO62" s="763">
        <f>'Detailed Budget'!XA72</f>
        <v>0</v>
      </c>
      <c r="WP62" s="763">
        <f>'Detailed Budget'!XB72</f>
        <v>0</v>
      </c>
      <c r="WQ62" s="763">
        <f>'Detailed Budget'!XC72</f>
        <v>0</v>
      </c>
      <c r="WR62" s="763">
        <f>'Detailed Budget'!XD72</f>
        <v>0</v>
      </c>
      <c r="WS62" s="763">
        <f>'Detailed Budget'!XE72</f>
        <v>0</v>
      </c>
      <c r="WT62" s="763">
        <f>'Detailed Budget'!XF72</f>
        <v>0</v>
      </c>
      <c r="WU62" s="763">
        <f>'Detailed Budget'!XG72</f>
        <v>0</v>
      </c>
      <c r="WV62" s="763">
        <f>'Detailed Budget'!XH72</f>
        <v>0</v>
      </c>
      <c r="WW62" s="763">
        <f>'Detailed Budget'!XI72</f>
        <v>0</v>
      </c>
      <c r="WX62" s="763">
        <f>'Detailed Budget'!XJ72</f>
        <v>0</v>
      </c>
      <c r="WY62" s="763">
        <f>'Detailed Budget'!XK72</f>
        <v>0</v>
      </c>
      <c r="WZ62" s="763">
        <f>'Detailed Budget'!XL72</f>
        <v>0</v>
      </c>
      <c r="XA62" s="763">
        <f>'Detailed Budget'!XM72</f>
        <v>0</v>
      </c>
      <c r="XB62" s="763">
        <f>'Detailed Budget'!XN72</f>
        <v>0</v>
      </c>
      <c r="XC62" s="763">
        <f>'Detailed Budget'!XO72</f>
        <v>0</v>
      </c>
      <c r="XD62" s="763">
        <f>'Detailed Budget'!XP72</f>
        <v>0</v>
      </c>
      <c r="XE62" s="763">
        <f>'Detailed Budget'!XQ72</f>
        <v>0</v>
      </c>
      <c r="XF62" s="763">
        <f>'Detailed Budget'!XR72</f>
        <v>0</v>
      </c>
      <c r="XG62" s="763">
        <f>'Detailed Budget'!XS72</f>
        <v>0</v>
      </c>
      <c r="XH62" s="763">
        <f>'Detailed Budget'!XT72</f>
        <v>0</v>
      </c>
      <c r="XI62" s="763">
        <f>'Detailed Budget'!XU72</f>
        <v>0</v>
      </c>
      <c r="XJ62" s="763">
        <f>'Detailed Budget'!XV72</f>
        <v>0</v>
      </c>
      <c r="XK62" s="763">
        <f>'Detailed Budget'!XW72</f>
        <v>0</v>
      </c>
      <c r="XL62" s="763">
        <f>'Detailed Budget'!XX72</f>
        <v>0</v>
      </c>
      <c r="XM62" s="763">
        <f>'Detailed Budget'!XY72</f>
        <v>0</v>
      </c>
      <c r="XN62" s="763">
        <f>'Detailed Budget'!XZ72</f>
        <v>0</v>
      </c>
      <c r="XO62" s="763">
        <f>'Detailed Budget'!YA72</f>
        <v>0</v>
      </c>
      <c r="XP62" s="763">
        <f>'Detailed Budget'!YB72</f>
        <v>0</v>
      </c>
      <c r="XQ62" s="763">
        <f>'Detailed Budget'!YC72</f>
        <v>0</v>
      </c>
      <c r="XR62" s="763">
        <f>'Detailed Budget'!YD72</f>
        <v>0</v>
      </c>
      <c r="XS62" s="763">
        <f>'Detailed Budget'!YE72</f>
        <v>0</v>
      </c>
      <c r="XT62" s="763">
        <f>'Detailed Budget'!YF72</f>
        <v>0</v>
      </c>
      <c r="XU62" s="763">
        <f>'Detailed Budget'!YG72</f>
        <v>0</v>
      </c>
      <c r="XV62" s="763">
        <f>'Detailed Budget'!YH72</f>
        <v>0</v>
      </c>
      <c r="XW62" s="763">
        <f>'Detailed Budget'!YI72</f>
        <v>0</v>
      </c>
      <c r="XX62" s="763">
        <f>'Detailed Budget'!YJ72</f>
        <v>0</v>
      </c>
      <c r="XY62" s="763">
        <f>'Detailed Budget'!YK72</f>
        <v>0</v>
      </c>
      <c r="XZ62" s="763">
        <f>'Detailed Budget'!YL72</f>
        <v>0</v>
      </c>
      <c r="YA62" s="763">
        <f>'Detailed Budget'!YM72</f>
        <v>0</v>
      </c>
      <c r="YB62" s="763">
        <f>'Detailed Budget'!YN72</f>
        <v>0</v>
      </c>
      <c r="YC62" s="763">
        <f>'Detailed Budget'!YO72</f>
        <v>0</v>
      </c>
      <c r="YD62" s="763">
        <f>'Detailed Budget'!YP72</f>
        <v>0</v>
      </c>
      <c r="YE62" s="763">
        <f>'Detailed Budget'!YQ72</f>
        <v>0</v>
      </c>
      <c r="YF62" s="763">
        <f>'Detailed Budget'!YR72</f>
        <v>0</v>
      </c>
      <c r="YG62" s="763">
        <f>'Detailed Budget'!YS72</f>
        <v>0</v>
      </c>
      <c r="YH62" s="763">
        <f>'Detailed Budget'!YT72</f>
        <v>0</v>
      </c>
      <c r="YI62" s="763">
        <f>'Detailed Budget'!YU72</f>
        <v>0</v>
      </c>
      <c r="YJ62" s="763">
        <f>'Detailed Budget'!YV72</f>
        <v>0</v>
      </c>
      <c r="YK62" s="763">
        <f>'Detailed Budget'!YW72</f>
        <v>0</v>
      </c>
      <c r="YL62" s="763">
        <f>'Detailed Budget'!YX72</f>
        <v>0</v>
      </c>
      <c r="YM62" s="763">
        <f>'Detailed Budget'!YY72</f>
        <v>0</v>
      </c>
      <c r="YN62" s="763">
        <f>'Detailed Budget'!YZ72</f>
        <v>0</v>
      </c>
      <c r="YO62" s="763">
        <f>'Detailed Budget'!ZA72</f>
        <v>0</v>
      </c>
      <c r="YP62" s="763">
        <f>'Detailed Budget'!ZB72</f>
        <v>0</v>
      </c>
      <c r="YQ62" s="763">
        <f>'Detailed Budget'!ZC72</f>
        <v>0</v>
      </c>
      <c r="YR62" s="763">
        <f>'Detailed Budget'!ZD72</f>
        <v>0</v>
      </c>
      <c r="YS62" s="763">
        <f>'Detailed Budget'!ZE72</f>
        <v>0</v>
      </c>
      <c r="YT62" s="763">
        <f>'Detailed Budget'!ZF72</f>
        <v>0</v>
      </c>
      <c r="YU62" s="763">
        <f>'Detailed Budget'!ZG72</f>
        <v>0</v>
      </c>
      <c r="YV62" s="763">
        <f>'Detailed Budget'!ZH72</f>
        <v>0</v>
      </c>
      <c r="YW62" s="763">
        <f>'Detailed Budget'!ZI72</f>
        <v>0</v>
      </c>
      <c r="YX62" s="763">
        <f>'Detailed Budget'!ZJ72</f>
        <v>0</v>
      </c>
      <c r="YY62" s="763">
        <f>'Detailed Budget'!ZK72</f>
        <v>0</v>
      </c>
      <c r="YZ62" s="763">
        <f>'Detailed Budget'!ZL72</f>
        <v>0</v>
      </c>
      <c r="ZA62" s="763">
        <f>'Detailed Budget'!ZM72</f>
        <v>0</v>
      </c>
      <c r="ZB62" s="763">
        <f>'Detailed Budget'!ZN72</f>
        <v>0</v>
      </c>
      <c r="ZC62" s="763">
        <f>'Detailed Budget'!ZO72</f>
        <v>0</v>
      </c>
      <c r="ZD62" s="763">
        <f>'Detailed Budget'!ZP72</f>
        <v>0</v>
      </c>
      <c r="ZE62" s="763">
        <f>'Detailed Budget'!ZQ72</f>
        <v>0</v>
      </c>
      <c r="ZF62" s="763">
        <f>'Detailed Budget'!ZR72</f>
        <v>0</v>
      </c>
      <c r="ZG62" s="763">
        <f>'Detailed Budget'!ZS72</f>
        <v>0</v>
      </c>
      <c r="ZH62" s="763">
        <f>'Detailed Budget'!ZT72</f>
        <v>0</v>
      </c>
      <c r="ZI62" s="763">
        <f>'Detailed Budget'!ZU72</f>
        <v>0</v>
      </c>
      <c r="ZJ62" s="763">
        <f>'Detailed Budget'!ZV72</f>
        <v>0</v>
      </c>
      <c r="ZK62" s="763">
        <f>'Detailed Budget'!ZW72</f>
        <v>0</v>
      </c>
      <c r="ZL62" s="763">
        <f>'Detailed Budget'!ZX72</f>
        <v>0</v>
      </c>
      <c r="ZM62" s="763">
        <f>'Detailed Budget'!ZY72</f>
        <v>0</v>
      </c>
      <c r="ZN62" s="763">
        <f>'Detailed Budget'!ZZ72</f>
        <v>0</v>
      </c>
      <c r="ZO62" s="763">
        <f>'Detailed Budget'!AAA72</f>
        <v>0</v>
      </c>
      <c r="ZP62" s="763">
        <f>'Detailed Budget'!AAB72</f>
        <v>0</v>
      </c>
      <c r="ZQ62" s="763">
        <f>'Detailed Budget'!AAC72</f>
        <v>0</v>
      </c>
      <c r="ZR62" s="763">
        <f>'Detailed Budget'!AAD72</f>
        <v>0</v>
      </c>
      <c r="ZS62" s="763">
        <f>'Detailed Budget'!AAE72</f>
        <v>0</v>
      </c>
      <c r="ZT62" s="763">
        <f>'Detailed Budget'!AAF72</f>
        <v>0</v>
      </c>
      <c r="ZU62" s="763">
        <f>'Detailed Budget'!AAG72</f>
        <v>0</v>
      </c>
      <c r="ZV62" s="763">
        <f>'Detailed Budget'!AAH72</f>
        <v>0</v>
      </c>
      <c r="ZW62" s="763">
        <f>'Detailed Budget'!AAI72</f>
        <v>0</v>
      </c>
      <c r="ZX62" s="763">
        <f>'Detailed Budget'!AAJ72</f>
        <v>0</v>
      </c>
      <c r="ZY62" s="763">
        <f>'Detailed Budget'!AAK72</f>
        <v>0</v>
      </c>
      <c r="ZZ62" s="763">
        <f>'Detailed Budget'!AAL72</f>
        <v>0</v>
      </c>
      <c r="AAA62" s="763">
        <f>'Detailed Budget'!AAM72</f>
        <v>0</v>
      </c>
      <c r="AAB62" s="763">
        <f>'Detailed Budget'!AAN72</f>
        <v>0</v>
      </c>
      <c r="AAC62" s="763">
        <f>'Detailed Budget'!AAO72</f>
        <v>0</v>
      </c>
      <c r="AAD62" s="763">
        <f>'Detailed Budget'!AAP72</f>
        <v>0</v>
      </c>
      <c r="AAE62" s="763">
        <f>'Detailed Budget'!AAQ72</f>
        <v>0</v>
      </c>
      <c r="AAF62" s="763">
        <f>'Detailed Budget'!AAR72</f>
        <v>0</v>
      </c>
      <c r="AAG62" s="763">
        <f>'Detailed Budget'!AAS72</f>
        <v>0</v>
      </c>
      <c r="AAH62" s="763">
        <f>'Detailed Budget'!AAT72</f>
        <v>0</v>
      </c>
      <c r="AAI62" s="763">
        <f>'Detailed Budget'!AAU72</f>
        <v>0</v>
      </c>
      <c r="AAJ62" s="763">
        <f>'Detailed Budget'!AAV72</f>
        <v>0</v>
      </c>
      <c r="AAK62" s="763">
        <f>'Detailed Budget'!AAW72</f>
        <v>0</v>
      </c>
      <c r="AAL62" s="763">
        <f>'Detailed Budget'!AAX72</f>
        <v>0</v>
      </c>
      <c r="AAM62" s="763">
        <f>'Detailed Budget'!AAY72</f>
        <v>0</v>
      </c>
      <c r="AAN62" s="763">
        <f>'Detailed Budget'!AAZ72</f>
        <v>0</v>
      </c>
      <c r="AAO62" s="763">
        <f>'Detailed Budget'!ABA72</f>
        <v>0</v>
      </c>
      <c r="AAP62" s="763">
        <f>'Detailed Budget'!ABB72</f>
        <v>0</v>
      </c>
      <c r="AAQ62" s="763">
        <f>'Detailed Budget'!ABC72</f>
        <v>0</v>
      </c>
      <c r="AAR62" s="763">
        <f>'Detailed Budget'!ABD72</f>
        <v>0</v>
      </c>
      <c r="AAS62" s="763">
        <f>'Detailed Budget'!ABE72</f>
        <v>0</v>
      </c>
      <c r="AAT62" s="763">
        <f>'Detailed Budget'!ABF72</f>
        <v>0</v>
      </c>
      <c r="AAU62" s="763">
        <f>'Detailed Budget'!ABG72</f>
        <v>0</v>
      </c>
      <c r="AAV62" s="763">
        <f>'Detailed Budget'!ABH72</f>
        <v>0</v>
      </c>
      <c r="AAW62" s="763">
        <f>'Detailed Budget'!ABI72</f>
        <v>0</v>
      </c>
      <c r="AAX62" s="763">
        <f>'Detailed Budget'!ABJ72</f>
        <v>0</v>
      </c>
      <c r="AAY62" s="763">
        <f>'Detailed Budget'!ABK72</f>
        <v>0</v>
      </c>
      <c r="AAZ62" s="763">
        <f>'Detailed Budget'!ABL72</f>
        <v>0</v>
      </c>
      <c r="ABA62" s="763">
        <f>'Detailed Budget'!ABM72</f>
        <v>0</v>
      </c>
      <c r="ABB62" s="763">
        <f>'Detailed Budget'!ABN72</f>
        <v>0</v>
      </c>
      <c r="ABC62" s="763">
        <f>'Detailed Budget'!ABO72</f>
        <v>0</v>
      </c>
      <c r="ABD62" s="763">
        <f>'Detailed Budget'!ABP72</f>
        <v>0</v>
      </c>
      <c r="ABE62" s="763">
        <f>'Detailed Budget'!ABQ72</f>
        <v>0</v>
      </c>
      <c r="ABF62" s="763">
        <f>'Detailed Budget'!ABR72</f>
        <v>0</v>
      </c>
      <c r="ABG62" s="763">
        <f>'Detailed Budget'!ABS72</f>
        <v>0</v>
      </c>
      <c r="ABH62" s="763">
        <f>'Detailed Budget'!ABT72</f>
        <v>0</v>
      </c>
      <c r="ABI62" s="763">
        <f>'Detailed Budget'!ABU72</f>
        <v>0</v>
      </c>
      <c r="ABJ62" s="763">
        <f>'Detailed Budget'!ABV72</f>
        <v>0</v>
      </c>
      <c r="ABK62" s="763">
        <f>'Detailed Budget'!ABW72</f>
        <v>0</v>
      </c>
      <c r="ABL62" s="763">
        <f>'Detailed Budget'!ABX72</f>
        <v>0</v>
      </c>
      <c r="ABM62" s="763">
        <f>'Detailed Budget'!ABY72</f>
        <v>0</v>
      </c>
      <c r="ABN62" s="763">
        <f>'Detailed Budget'!ABZ72</f>
        <v>0</v>
      </c>
      <c r="ABO62" s="763">
        <f>'Detailed Budget'!ACA72</f>
        <v>0</v>
      </c>
      <c r="ABP62" s="763">
        <f>'Detailed Budget'!ACB72</f>
        <v>0</v>
      </c>
      <c r="ABQ62" s="763">
        <f>'Detailed Budget'!ACC72</f>
        <v>0</v>
      </c>
      <c r="ABR62" s="763">
        <f>'Detailed Budget'!ACD72</f>
        <v>0</v>
      </c>
      <c r="ABS62" s="763">
        <f>'Detailed Budget'!ACE72</f>
        <v>0</v>
      </c>
      <c r="ABT62" s="763">
        <f>'Detailed Budget'!ACF72</f>
        <v>0</v>
      </c>
      <c r="ABU62" s="763">
        <f>'Detailed Budget'!ACG72</f>
        <v>0</v>
      </c>
      <c r="ABV62" s="763">
        <f>'Detailed Budget'!ACH72</f>
        <v>0</v>
      </c>
      <c r="ABW62" s="763">
        <f>'Detailed Budget'!ACI72</f>
        <v>0</v>
      </c>
      <c r="ABX62" s="763">
        <f>'Detailed Budget'!ACJ72</f>
        <v>0</v>
      </c>
      <c r="ABY62" s="763">
        <f>'Detailed Budget'!ACK72</f>
        <v>0</v>
      </c>
      <c r="ABZ62" s="763">
        <f>'Detailed Budget'!ACL72</f>
        <v>0</v>
      </c>
      <c r="ACA62" s="763">
        <f>'Detailed Budget'!ACM72</f>
        <v>0</v>
      </c>
      <c r="ACB62" s="763">
        <f>'Detailed Budget'!ACN72</f>
        <v>0</v>
      </c>
      <c r="ACC62" s="763">
        <f>'Detailed Budget'!ACO72</f>
        <v>0</v>
      </c>
      <c r="ACD62" s="763">
        <f>'Detailed Budget'!ACP72</f>
        <v>0</v>
      </c>
      <c r="ACE62" s="763">
        <f>'Detailed Budget'!ACQ72</f>
        <v>0</v>
      </c>
      <c r="ACF62" s="763">
        <f>'Detailed Budget'!ACR72</f>
        <v>0</v>
      </c>
      <c r="ACG62" s="763">
        <f>'Detailed Budget'!ACS72</f>
        <v>0</v>
      </c>
      <c r="ACH62" s="763">
        <f>'Detailed Budget'!ACT72</f>
        <v>0</v>
      </c>
      <c r="ACI62" s="763">
        <f>'Detailed Budget'!ACU72</f>
        <v>0</v>
      </c>
      <c r="ACJ62" s="763">
        <f>'Detailed Budget'!ACV72</f>
        <v>0</v>
      </c>
      <c r="ACK62" s="763">
        <f>'Detailed Budget'!ACW72</f>
        <v>0</v>
      </c>
      <c r="ACL62" s="763">
        <f>'Detailed Budget'!ACX72</f>
        <v>0</v>
      </c>
      <c r="ACM62" s="763">
        <f>'Detailed Budget'!ACY72</f>
        <v>0</v>
      </c>
      <c r="ACN62" s="763">
        <f>'Detailed Budget'!ACZ72</f>
        <v>0</v>
      </c>
      <c r="ACO62" s="763">
        <f>'Detailed Budget'!ADA72</f>
        <v>0</v>
      </c>
      <c r="ACP62" s="763">
        <f>'Detailed Budget'!ADB72</f>
        <v>0</v>
      </c>
      <c r="ACQ62" s="763">
        <f>'Detailed Budget'!ADC72</f>
        <v>0</v>
      </c>
      <c r="ACR62" s="763">
        <f>'Detailed Budget'!ADD72</f>
        <v>0</v>
      </c>
      <c r="ACS62" s="763">
        <f>'Detailed Budget'!ADE72</f>
        <v>0</v>
      </c>
      <c r="ACT62" s="763">
        <f>'Detailed Budget'!ADF72</f>
        <v>0</v>
      </c>
      <c r="ACU62" s="763">
        <f>'Detailed Budget'!ADG72</f>
        <v>0</v>
      </c>
      <c r="ACV62" s="763">
        <f>'Detailed Budget'!ADH72</f>
        <v>0</v>
      </c>
      <c r="ACW62" s="763">
        <f>'Detailed Budget'!ADI72</f>
        <v>0</v>
      </c>
      <c r="ACX62" s="763">
        <f>'Detailed Budget'!ADJ72</f>
        <v>0</v>
      </c>
      <c r="ACY62" s="763">
        <f>'Detailed Budget'!ADK72</f>
        <v>0</v>
      </c>
      <c r="ACZ62" s="763">
        <f>'Detailed Budget'!ADL72</f>
        <v>0</v>
      </c>
      <c r="ADA62" s="763">
        <f>'Detailed Budget'!ADM72</f>
        <v>0</v>
      </c>
      <c r="ADB62" s="763">
        <f>'Detailed Budget'!ADN72</f>
        <v>0</v>
      </c>
      <c r="ADC62" s="763">
        <f>'Detailed Budget'!ADO72</f>
        <v>0</v>
      </c>
      <c r="ADD62" s="763">
        <f>'Detailed Budget'!ADP72</f>
        <v>0</v>
      </c>
      <c r="ADE62" s="763">
        <f>'Detailed Budget'!ADQ72</f>
        <v>0</v>
      </c>
      <c r="ADF62" s="763">
        <f>'Detailed Budget'!ADR72</f>
        <v>0</v>
      </c>
      <c r="ADG62" s="763">
        <f>'Detailed Budget'!ADS72</f>
        <v>0</v>
      </c>
      <c r="ADH62" s="763">
        <f>'Detailed Budget'!ADT72</f>
        <v>0</v>
      </c>
      <c r="ADI62" s="763">
        <f>'Detailed Budget'!ADU72</f>
        <v>0</v>
      </c>
      <c r="ADJ62" s="763">
        <f>'Detailed Budget'!ADV72</f>
        <v>0</v>
      </c>
      <c r="ADK62" s="763">
        <f>'Detailed Budget'!ADW72</f>
        <v>0</v>
      </c>
      <c r="ADL62" s="763">
        <f>'Detailed Budget'!ADX72</f>
        <v>0</v>
      </c>
      <c r="ADM62" s="763">
        <f>'Detailed Budget'!ADY72</f>
        <v>0</v>
      </c>
      <c r="ADN62" s="763">
        <f>'Detailed Budget'!ADZ72</f>
        <v>0</v>
      </c>
      <c r="ADO62" s="763">
        <f>'Detailed Budget'!AEA72</f>
        <v>0</v>
      </c>
      <c r="ADP62" s="763">
        <f>'Detailed Budget'!AEB72</f>
        <v>0</v>
      </c>
      <c r="ADQ62" s="763">
        <f>'Detailed Budget'!AEC72</f>
        <v>0</v>
      </c>
      <c r="ADR62" s="763">
        <f>'Detailed Budget'!AED72</f>
        <v>0</v>
      </c>
      <c r="ADS62" s="763">
        <f>'Detailed Budget'!AEE72</f>
        <v>0</v>
      </c>
      <c r="ADT62" s="763">
        <f>'Detailed Budget'!AEF72</f>
        <v>0</v>
      </c>
      <c r="ADU62" s="763">
        <f>'Detailed Budget'!AEG72</f>
        <v>0</v>
      </c>
      <c r="ADV62" s="763">
        <f>'Detailed Budget'!AEH72</f>
        <v>0</v>
      </c>
      <c r="ADW62" s="763">
        <f>'Detailed Budget'!AEI72</f>
        <v>0</v>
      </c>
      <c r="ADX62" s="763">
        <f>'Detailed Budget'!AEJ72</f>
        <v>0</v>
      </c>
      <c r="ADY62" s="763">
        <f>'Detailed Budget'!AEK72</f>
        <v>0</v>
      </c>
      <c r="ADZ62" s="763">
        <f>'Detailed Budget'!AEL72</f>
        <v>0</v>
      </c>
      <c r="AEA62" s="763">
        <f>'Detailed Budget'!AEM72</f>
        <v>0</v>
      </c>
      <c r="AEB62" s="763">
        <f>'Detailed Budget'!AEN72</f>
        <v>0</v>
      </c>
      <c r="AEC62" s="763">
        <f>'Detailed Budget'!AEO72</f>
        <v>0</v>
      </c>
      <c r="AED62" s="763">
        <f>'Detailed Budget'!AEP72</f>
        <v>0</v>
      </c>
      <c r="AEE62" s="763">
        <f>'Detailed Budget'!AEQ72</f>
        <v>0</v>
      </c>
      <c r="AEF62" s="763">
        <f>'Detailed Budget'!AER72</f>
        <v>0</v>
      </c>
      <c r="AEG62" s="763">
        <f>'Detailed Budget'!AES72</f>
        <v>0</v>
      </c>
      <c r="AEH62" s="763">
        <f>'Detailed Budget'!AET72</f>
        <v>0</v>
      </c>
      <c r="AEI62" s="763">
        <f>'Detailed Budget'!AEU72</f>
        <v>0</v>
      </c>
      <c r="AEJ62" s="763">
        <f>'Detailed Budget'!AEV72</f>
        <v>0</v>
      </c>
      <c r="AEK62" s="763">
        <f>'Detailed Budget'!AEW72</f>
        <v>0</v>
      </c>
      <c r="AEL62" s="763">
        <f>'Detailed Budget'!AEX72</f>
        <v>0</v>
      </c>
      <c r="AEM62" s="763">
        <f>'Detailed Budget'!AEY72</f>
        <v>0</v>
      </c>
      <c r="AEN62" s="763">
        <f>'Detailed Budget'!AEZ72</f>
        <v>0</v>
      </c>
      <c r="AEO62" s="763">
        <f>'Detailed Budget'!AFA72</f>
        <v>0</v>
      </c>
      <c r="AEP62" s="763">
        <f>'Detailed Budget'!AFB72</f>
        <v>0</v>
      </c>
      <c r="AEQ62" s="763">
        <f>'Detailed Budget'!AFC72</f>
        <v>0</v>
      </c>
      <c r="AER62" s="763">
        <f>'Detailed Budget'!AFD72</f>
        <v>0</v>
      </c>
      <c r="AES62" s="763">
        <f>'Detailed Budget'!AFE72</f>
        <v>0</v>
      </c>
      <c r="AET62" s="763">
        <f>'Detailed Budget'!AFF72</f>
        <v>0</v>
      </c>
      <c r="AEU62" s="763">
        <f>'Detailed Budget'!AFG72</f>
        <v>0</v>
      </c>
      <c r="AEV62" s="763">
        <f>'Detailed Budget'!AFH72</f>
        <v>0</v>
      </c>
      <c r="AEW62" s="763">
        <f>'Detailed Budget'!AFI72</f>
        <v>0</v>
      </c>
      <c r="AEX62" s="763">
        <f>'Detailed Budget'!AFJ72</f>
        <v>0</v>
      </c>
      <c r="AEY62" s="763">
        <f>'Detailed Budget'!AFK72</f>
        <v>0</v>
      </c>
      <c r="AEZ62" s="763">
        <f>'Detailed Budget'!AFL72</f>
        <v>0</v>
      </c>
      <c r="AFA62" s="763">
        <f>'Detailed Budget'!AFM72</f>
        <v>0</v>
      </c>
      <c r="AFB62" s="763">
        <f>'Detailed Budget'!AFN72</f>
        <v>0</v>
      </c>
      <c r="AFC62" s="763">
        <f>'Detailed Budget'!AFO72</f>
        <v>0</v>
      </c>
      <c r="AFD62" s="763">
        <f>'Detailed Budget'!AFP72</f>
        <v>0</v>
      </c>
      <c r="AFE62" s="763">
        <f>'Detailed Budget'!AFQ72</f>
        <v>0</v>
      </c>
      <c r="AFF62" s="763">
        <f>'Detailed Budget'!AFR72</f>
        <v>0</v>
      </c>
      <c r="AFG62" s="763">
        <f>'Detailed Budget'!AFS72</f>
        <v>0</v>
      </c>
      <c r="AFH62" s="763">
        <f>'Detailed Budget'!AFT72</f>
        <v>0</v>
      </c>
      <c r="AFI62" s="763">
        <f>'Detailed Budget'!AFU72</f>
        <v>0</v>
      </c>
      <c r="AFJ62" s="763">
        <f>'Detailed Budget'!AFV72</f>
        <v>0</v>
      </c>
      <c r="AFK62" s="763">
        <f>'Detailed Budget'!AFW72</f>
        <v>0</v>
      </c>
      <c r="AFL62" s="763">
        <f>'Detailed Budget'!AFX72</f>
        <v>0</v>
      </c>
      <c r="AFM62" s="763">
        <f>'Detailed Budget'!AFY72</f>
        <v>0</v>
      </c>
      <c r="AFN62" s="763">
        <f>'Detailed Budget'!AFZ72</f>
        <v>0</v>
      </c>
      <c r="AFO62" s="763">
        <f>'Detailed Budget'!AGA72</f>
        <v>0</v>
      </c>
      <c r="AFP62" s="763">
        <f>'Detailed Budget'!AGB72</f>
        <v>0</v>
      </c>
      <c r="AFQ62" s="763">
        <f>'Detailed Budget'!AGC72</f>
        <v>0</v>
      </c>
      <c r="AFR62" s="763">
        <f>'Detailed Budget'!AGD72</f>
        <v>0</v>
      </c>
      <c r="AFS62" s="763">
        <f>'Detailed Budget'!AGE72</f>
        <v>0</v>
      </c>
      <c r="AFT62" s="763">
        <f>'Detailed Budget'!AGF72</f>
        <v>0</v>
      </c>
      <c r="AFU62" s="763">
        <f>'Detailed Budget'!AGG72</f>
        <v>0</v>
      </c>
      <c r="AFV62" s="763">
        <f>'Detailed Budget'!AGH72</f>
        <v>0</v>
      </c>
      <c r="AFW62" s="763">
        <f>'Detailed Budget'!AGI72</f>
        <v>0</v>
      </c>
      <c r="AFX62" s="763">
        <f>'Detailed Budget'!AGJ72</f>
        <v>0</v>
      </c>
      <c r="AFY62" s="763">
        <f>'Detailed Budget'!AGK72</f>
        <v>0</v>
      </c>
      <c r="AFZ62" s="763">
        <f>'Detailed Budget'!AGL72</f>
        <v>0</v>
      </c>
      <c r="AGA62" s="763">
        <f>'Detailed Budget'!AGM72</f>
        <v>0</v>
      </c>
      <c r="AGB62" s="763">
        <f>'Detailed Budget'!AGN72</f>
        <v>0</v>
      </c>
      <c r="AGC62" s="763">
        <f>'Detailed Budget'!AGO72</f>
        <v>0</v>
      </c>
      <c r="AGD62" s="763">
        <f>'Detailed Budget'!AGP72</f>
        <v>0</v>
      </c>
      <c r="AGE62" s="763">
        <f>'Detailed Budget'!AGQ72</f>
        <v>0</v>
      </c>
      <c r="AGF62" s="763">
        <f>'Detailed Budget'!AGR72</f>
        <v>0</v>
      </c>
      <c r="AGG62" s="763">
        <f>'Detailed Budget'!AGS72</f>
        <v>0</v>
      </c>
      <c r="AGH62" s="763">
        <f>'Detailed Budget'!AGT72</f>
        <v>0</v>
      </c>
      <c r="AGI62" s="763">
        <f>'Detailed Budget'!AGU72</f>
        <v>0</v>
      </c>
      <c r="AGJ62" s="763">
        <f>'Detailed Budget'!AGV72</f>
        <v>0</v>
      </c>
      <c r="AGK62" s="763">
        <f>'Detailed Budget'!AGW72</f>
        <v>0</v>
      </c>
      <c r="AGL62" s="763">
        <f>'Detailed Budget'!AGX72</f>
        <v>0</v>
      </c>
      <c r="AGM62" s="763">
        <f>'Detailed Budget'!AGY72</f>
        <v>0</v>
      </c>
      <c r="AGN62" s="763">
        <f>'Detailed Budget'!AGZ72</f>
        <v>0</v>
      </c>
      <c r="AGO62" s="763">
        <f>'Detailed Budget'!AHA72</f>
        <v>0</v>
      </c>
      <c r="AGP62" s="763">
        <f>'Detailed Budget'!AHB72</f>
        <v>0</v>
      </c>
      <c r="AGQ62" s="763">
        <f>'Detailed Budget'!AHC72</f>
        <v>0</v>
      </c>
      <c r="AGR62" s="763">
        <f>'Detailed Budget'!AHD72</f>
        <v>0</v>
      </c>
      <c r="AGS62" s="763">
        <f>'Detailed Budget'!AHE72</f>
        <v>0</v>
      </c>
      <c r="AGT62" s="763">
        <f>'Detailed Budget'!AHF72</f>
        <v>0</v>
      </c>
      <c r="AGU62" s="763">
        <f>'Detailed Budget'!AHG72</f>
        <v>0</v>
      </c>
      <c r="AGV62" s="763">
        <f>'Detailed Budget'!AHH72</f>
        <v>0</v>
      </c>
      <c r="AGW62" s="763">
        <f>'Detailed Budget'!AHI72</f>
        <v>0</v>
      </c>
      <c r="AGX62" s="763">
        <f>'Detailed Budget'!AHJ72</f>
        <v>0</v>
      </c>
      <c r="AGY62" s="763">
        <f>'Detailed Budget'!AHK72</f>
        <v>0</v>
      </c>
      <c r="AGZ62" s="763">
        <f>'Detailed Budget'!AHL72</f>
        <v>0</v>
      </c>
      <c r="AHA62" s="763">
        <f>'Detailed Budget'!AHM72</f>
        <v>0</v>
      </c>
      <c r="AHB62" s="763">
        <f>'Detailed Budget'!AHN72</f>
        <v>0</v>
      </c>
      <c r="AHC62" s="763">
        <f>'Detailed Budget'!AHO72</f>
        <v>0</v>
      </c>
      <c r="AHD62" s="763">
        <f>'Detailed Budget'!AHP72</f>
        <v>0</v>
      </c>
      <c r="AHE62" s="763">
        <f>'Detailed Budget'!AHQ72</f>
        <v>0</v>
      </c>
      <c r="AHF62" s="763">
        <f>'Detailed Budget'!AHR72</f>
        <v>0</v>
      </c>
      <c r="AHG62" s="763">
        <f>'Detailed Budget'!AHS72</f>
        <v>0</v>
      </c>
      <c r="AHH62" s="763">
        <f>'Detailed Budget'!AHT72</f>
        <v>0</v>
      </c>
      <c r="AHI62" s="763">
        <f>'Detailed Budget'!AHU72</f>
        <v>0</v>
      </c>
      <c r="AHJ62" s="763">
        <f>'Detailed Budget'!AHV72</f>
        <v>0</v>
      </c>
      <c r="AHK62" s="763">
        <f>'Detailed Budget'!AHW72</f>
        <v>0</v>
      </c>
      <c r="AHL62" s="763">
        <f>'Detailed Budget'!AHX72</f>
        <v>0</v>
      </c>
      <c r="AHM62" s="763">
        <f>'Detailed Budget'!AHY72</f>
        <v>0</v>
      </c>
      <c r="AHN62" s="763">
        <f>'Detailed Budget'!AHZ72</f>
        <v>0</v>
      </c>
      <c r="AHO62" s="763">
        <f>'Detailed Budget'!AIA72</f>
        <v>0</v>
      </c>
      <c r="AHP62" s="763">
        <f>'Detailed Budget'!AIB72</f>
        <v>0</v>
      </c>
      <c r="AHQ62" s="763">
        <f>'Detailed Budget'!AIC72</f>
        <v>0</v>
      </c>
      <c r="AHR62" s="763">
        <f>'Detailed Budget'!AID72</f>
        <v>0</v>
      </c>
      <c r="AHS62" s="763">
        <f>'Detailed Budget'!AIE72</f>
        <v>0</v>
      </c>
      <c r="AHT62" s="763">
        <f>'Detailed Budget'!AIF72</f>
        <v>0</v>
      </c>
      <c r="AHU62" s="763">
        <f>'Detailed Budget'!AIG72</f>
        <v>0</v>
      </c>
      <c r="AHV62" s="763">
        <f>'Detailed Budget'!AIH72</f>
        <v>0</v>
      </c>
      <c r="AHW62" s="763">
        <f>'Detailed Budget'!AII72</f>
        <v>0</v>
      </c>
      <c r="AHX62" s="763">
        <f>'Detailed Budget'!AIJ72</f>
        <v>0</v>
      </c>
      <c r="AHY62" s="763">
        <f>'Detailed Budget'!AIK72</f>
        <v>0</v>
      </c>
      <c r="AHZ62" s="763">
        <f>'Detailed Budget'!AIL72</f>
        <v>0</v>
      </c>
      <c r="AIA62" s="763">
        <f>'Detailed Budget'!AIM72</f>
        <v>0</v>
      </c>
      <c r="AIB62" s="763">
        <f>'Detailed Budget'!AIN72</f>
        <v>0</v>
      </c>
      <c r="AIC62" s="763">
        <f>'Detailed Budget'!AIO72</f>
        <v>0</v>
      </c>
      <c r="AID62" s="763">
        <f>'Detailed Budget'!AIP72</f>
        <v>0</v>
      </c>
      <c r="AIE62" s="763">
        <f>'Detailed Budget'!AIQ72</f>
        <v>0</v>
      </c>
      <c r="AIF62" s="763">
        <f>'Detailed Budget'!AIR72</f>
        <v>0</v>
      </c>
      <c r="AIG62" s="763">
        <f>'Detailed Budget'!AIS72</f>
        <v>0</v>
      </c>
      <c r="AIH62" s="763">
        <f>'Detailed Budget'!AIT72</f>
        <v>0</v>
      </c>
      <c r="AII62" s="763">
        <f>'Detailed Budget'!AIU72</f>
        <v>0</v>
      </c>
      <c r="AIJ62" s="763">
        <f>'Detailed Budget'!AIV72</f>
        <v>0</v>
      </c>
      <c r="AIK62" s="763">
        <f>'Detailed Budget'!AIW72</f>
        <v>0</v>
      </c>
      <c r="AIL62" s="763">
        <f>'Detailed Budget'!AIX72</f>
        <v>0</v>
      </c>
      <c r="AIM62" s="763">
        <f>'Detailed Budget'!AIY72</f>
        <v>0</v>
      </c>
      <c r="AIN62" s="763">
        <f>'Detailed Budget'!AIZ72</f>
        <v>0</v>
      </c>
      <c r="AIO62" s="763">
        <f>'Detailed Budget'!AJA72</f>
        <v>0</v>
      </c>
      <c r="AIP62" s="763">
        <f>'Detailed Budget'!AJB72</f>
        <v>0</v>
      </c>
      <c r="AIQ62" s="763">
        <f>'Detailed Budget'!AJC72</f>
        <v>0</v>
      </c>
      <c r="AIR62" s="763">
        <f>'Detailed Budget'!AJD72</f>
        <v>0</v>
      </c>
      <c r="AIS62" s="763">
        <f>'Detailed Budget'!AJE72</f>
        <v>0</v>
      </c>
      <c r="AIT62" s="763">
        <f>'Detailed Budget'!AJF72</f>
        <v>0</v>
      </c>
      <c r="AIU62" s="763">
        <f>'Detailed Budget'!AJG72</f>
        <v>0</v>
      </c>
      <c r="AIV62" s="763">
        <f>'Detailed Budget'!AJH72</f>
        <v>0</v>
      </c>
      <c r="AIW62" s="763">
        <f>'Detailed Budget'!AJI72</f>
        <v>0</v>
      </c>
      <c r="AIX62" s="763">
        <f>'Detailed Budget'!AJJ72</f>
        <v>0</v>
      </c>
      <c r="AIY62" s="763">
        <f>'Detailed Budget'!AJK72</f>
        <v>0</v>
      </c>
      <c r="AIZ62" s="763">
        <f>'Detailed Budget'!AJL72</f>
        <v>0</v>
      </c>
      <c r="AJA62" s="763">
        <f>'Detailed Budget'!AJM72</f>
        <v>0</v>
      </c>
      <c r="AJB62" s="763">
        <f>'Detailed Budget'!AJN72</f>
        <v>0</v>
      </c>
      <c r="AJC62" s="763">
        <f>'Detailed Budget'!AJO72</f>
        <v>0</v>
      </c>
      <c r="AJD62" s="763">
        <f>'Detailed Budget'!AJP72</f>
        <v>0</v>
      </c>
      <c r="AJE62" s="763">
        <f>'Detailed Budget'!AJQ72</f>
        <v>0</v>
      </c>
      <c r="AJF62" s="763">
        <f>'Detailed Budget'!AJR72</f>
        <v>0</v>
      </c>
      <c r="AJG62" s="763">
        <f>'Detailed Budget'!AJS72</f>
        <v>0</v>
      </c>
      <c r="AJH62" s="763">
        <f>'Detailed Budget'!AJT72</f>
        <v>0</v>
      </c>
      <c r="AJI62" s="763">
        <f>'Detailed Budget'!AJU72</f>
        <v>0</v>
      </c>
      <c r="AJJ62" s="763">
        <f>'Detailed Budget'!AJV72</f>
        <v>0</v>
      </c>
      <c r="AJK62" s="763">
        <f>'Detailed Budget'!AJW72</f>
        <v>0</v>
      </c>
      <c r="AJL62" s="763">
        <f>'Detailed Budget'!AJX72</f>
        <v>0</v>
      </c>
      <c r="AJM62" s="763">
        <f>'Detailed Budget'!AJY72</f>
        <v>0</v>
      </c>
      <c r="AJN62" s="763">
        <f>'Detailed Budget'!AJZ72</f>
        <v>0</v>
      </c>
      <c r="AJO62" s="763">
        <f>'Detailed Budget'!AKA72</f>
        <v>0</v>
      </c>
      <c r="AJP62" s="763">
        <f>'Detailed Budget'!AKB72</f>
        <v>0</v>
      </c>
      <c r="AJQ62" s="763">
        <f>'Detailed Budget'!AKC72</f>
        <v>0</v>
      </c>
      <c r="AJR62" s="763">
        <f>'Detailed Budget'!AKD72</f>
        <v>0</v>
      </c>
      <c r="AJS62" s="763">
        <f>'Detailed Budget'!AKE72</f>
        <v>0</v>
      </c>
      <c r="AJT62" s="763">
        <f>'Detailed Budget'!AKF72</f>
        <v>0</v>
      </c>
      <c r="AJU62" s="763">
        <f>'Detailed Budget'!AKG72</f>
        <v>0</v>
      </c>
      <c r="AJV62" s="763">
        <f>'Detailed Budget'!AKH72</f>
        <v>0</v>
      </c>
      <c r="AJW62" s="763">
        <f>'Detailed Budget'!AKI72</f>
        <v>0</v>
      </c>
      <c r="AJX62" s="763">
        <f>'Detailed Budget'!AKJ72</f>
        <v>0</v>
      </c>
      <c r="AJY62" s="763">
        <f>'Detailed Budget'!AKK72</f>
        <v>0</v>
      </c>
      <c r="AJZ62" s="763">
        <f>'Detailed Budget'!AKL72</f>
        <v>0</v>
      </c>
      <c r="AKA62" s="763">
        <f>'Detailed Budget'!AKM72</f>
        <v>0</v>
      </c>
      <c r="AKB62" s="763">
        <f>'Detailed Budget'!AKN72</f>
        <v>0</v>
      </c>
      <c r="AKC62" s="763">
        <f>'Detailed Budget'!AKO72</f>
        <v>0</v>
      </c>
      <c r="AKD62" s="763">
        <f>'Detailed Budget'!AKP72</f>
        <v>0</v>
      </c>
      <c r="AKE62" s="763">
        <f>'Detailed Budget'!AKQ72</f>
        <v>0</v>
      </c>
      <c r="AKF62" s="763">
        <f>'Detailed Budget'!AKR72</f>
        <v>0</v>
      </c>
      <c r="AKG62" s="763">
        <f>'Detailed Budget'!AKS72</f>
        <v>0</v>
      </c>
      <c r="AKH62" s="763">
        <f>'Detailed Budget'!AKT72</f>
        <v>0</v>
      </c>
      <c r="AKI62" s="763">
        <f>'Detailed Budget'!AKU72</f>
        <v>0</v>
      </c>
      <c r="AKJ62" s="763">
        <f>'Detailed Budget'!AKV72</f>
        <v>0</v>
      </c>
      <c r="AKK62" s="763">
        <f>'Detailed Budget'!AKW72</f>
        <v>0</v>
      </c>
      <c r="AKL62" s="763">
        <f>'Detailed Budget'!AKX72</f>
        <v>0</v>
      </c>
      <c r="AKM62" s="763">
        <f>'Detailed Budget'!AKY72</f>
        <v>0</v>
      </c>
      <c r="AKN62" s="763">
        <f>'Detailed Budget'!AKZ72</f>
        <v>0</v>
      </c>
      <c r="AKO62" s="763">
        <f>'Detailed Budget'!ALA72</f>
        <v>0</v>
      </c>
      <c r="AKP62" s="763">
        <f>'Detailed Budget'!ALB72</f>
        <v>0</v>
      </c>
      <c r="AKQ62" s="763">
        <f>'Detailed Budget'!ALC72</f>
        <v>0</v>
      </c>
      <c r="AKR62" s="763">
        <f>'Detailed Budget'!ALD72</f>
        <v>0</v>
      </c>
      <c r="AKS62" s="763">
        <f>'Detailed Budget'!ALE72</f>
        <v>0</v>
      </c>
      <c r="AKT62" s="763">
        <f>'Detailed Budget'!ALF72</f>
        <v>0</v>
      </c>
      <c r="AKU62" s="763">
        <f>'Detailed Budget'!ALG72</f>
        <v>0</v>
      </c>
      <c r="AKV62" s="763">
        <f>'Detailed Budget'!ALH72</f>
        <v>0</v>
      </c>
      <c r="AKW62" s="763">
        <f>'Detailed Budget'!ALI72</f>
        <v>0</v>
      </c>
      <c r="AKX62" s="763">
        <f>'Detailed Budget'!ALJ72</f>
        <v>0</v>
      </c>
      <c r="AKY62" s="763">
        <f>'Detailed Budget'!ALK72</f>
        <v>0</v>
      </c>
      <c r="AKZ62" s="763">
        <f>'Detailed Budget'!ALL72</f>
        <v>0</v>
      </c>
      <c r="ALA62" s="763">
        <f>'Detailed Budget'!ALM72</f>
        <v>0</v>
      </c>
      <c r="ALB62" s="763">
        <f>'Detailed Budget'!ALN72</f>
        <v>0</v>
      </c>
      <c r="ALC62" s="763">
        <f>'Detailed Budget'!ALO72</f>
        <v>0</v>
      </c>
      <c r="ALD62" s="763">
        <f>'Detailed Budget'!ALP72</f>
        <v>0</v>
      </c>
      <c r="ALE62" s="763">
        <f>'Detailed Budget'!ALQ72</f>
        <v>0</v>
      </c>
      <c r="ALF62" s="763">
        <f>'Detailed Budget'!ALR72</f>
        <v>0</v>
      </c>
      <c r="ALG62" s="763">
        <f>'Detailed Budget'!ALS72</f>
        <v>0</v>
      </c>
      <c r="ALH62" s="763">
        <f>'Detailed Budget'!ALT72</f>
        <v>0</v>
      </c>
      <c r="ALI62" s="763">
        <f>'Detailed Budget'!ALU72</f>
        <v>0</v>
      </c>
      <c r="ALJ62" s="763">
        <f>'Detailed Budget'!ALV72</f>
        <v>0</v>
      </c>
      <c r="ALK62" s="763">
        <f>'Detailed Budget'!ALW72</f>
        <v>0</v>
      </c>
      <c r="ALL62" s="763">
        <f>'Detailed Budget'!ALX72</f>
        <v>0</v>
      </c>
      <c r="ALM62" s="763">
        <f>'Detailed Budget'!ALY72</f>
        <v>0</v>
      </c>
      <c r="ALN62" s="763">
        <f>'Detailed Budget'!ALZ72</f>
        <v>0</v>
      </c>
      <c r="ALO62" s="763">
        <f>'Detailed Budget'!AMA72</f>
        <v>0</v>
      </c>
      <c r="ALP62" s="763">
        <f>'Detailed Budget'!AMB72</f>
        <v>0</v>
      </c>
      <c r="ALQ62" s="763">
        <f>'Detailed Budget'!AMC72</f>
        <v>0</v>
      </c>
      <c r="ALR62" s="763">
        <f>'Detailed Budget'!AMD72</f>
        <v>0</v>
      </c>
      <c r="ALS62" s="763">
        <f>'Detailed Budget'!AME72</f>
        <v>0</v>
      </c>
      <c r="ALT62" s="763">
        <f>'Detailed Budget'!AMF72</f>
        <v>0</v>
      </c>
      <c r="ALU62" s="763">
        <f>'Detailed Budget'!AMG72</f>
        <v>0</v>
      </c>
      <c r="ALV62" s="763">
        <f>'Detailed Budget'!AMH72</f>
        <v>0</v>
      </c>
      <c r="ALW62" s="763">
        <f>'Detailed Budget'!AMI72</f>
        <v>0</v>
      </c>
      <c r="ALX62" s="763">
        <f>'Detailed Budget'!AMJ72</f>
        <v>0</v>
      </c>
      <c r="ALY62" s="763">
        <f>'Detailed Budget'!AMK72</f>
        <v>0</v>
      </c>
      <c r="ALZ62" s="763">
        <f>'Detailed Budget'!AML72</f>
        <v>0</v>
      </c>
      <c r="AMA62" s="763">
        <f>'Detailed Budget'!AMM72</f>
        <v>0</v>
      </c>
      <c r="AMB62" s="763">
        <f>'Detailed Budget'!AMN72</f>
        <v>0</v>
      </c>
      <c r="AMC62" s="763">
        <f>'Detailed Budget'!AMO72</f>
        <v>0</v>
      </c>
      <c r="AMD62" s="763">
        <f>'Detailed Budget'!AMP72</f>
        <v>0</v>
      </c>
      <c r="AME62" s="763">
        <f>'Detailed Budget'!AMQ72</f>
        <v>0</v>
      </c>
      <c r="AMF62" s="763">
        <f>'Detailed Budget'!AMR72</f>
        <v>0</v>
      </c>
      <c r="AMG62" s="763">
        <f>'Detailed Budget'!AMS72</f>
        <v>0</v>
      </c>
      <c r="AMH62" s="763">
        <f>'Detailed Budget'!AMT72</f>
        <v>0</v>
      </c>
      <c r="AMI62" s="763">
        <f>'Detailed Budget'!AMU72</f>
        <v>0</v>
      </c>
      <c r="AMJ62" s="763">
        <f>'Detailed Budget'!AMV72</f>
        <v>0</v>
      </c>
      <c r="AMK62" s="763">
        <f>'Detailed Budget'!AMW72</f>
        <v>0</v>
      </c>
      <c r="AML62" s="763">
        <f>'Detailed Budget'!AMX72</f>
        <v>0</v>
      </c>
      <c r="AMM62" s="763">
        <f>'Detailed Budget'!AMY72</f>
        <v>0</v>
      </c>
      <c r="AMN62" s="763">
        <f>'Detailed Budget'!AMZ72</f>
        <v>0</v>
      </c>
      <c r="AMO62" s="763">
        <f>'Detailed Budget'!ANA72</f>
        <v>0</v>
      </c>
      <c r="AMP62" s="763">
        <f>'Detailed Budget'!ANB72</f>
        <v>0</v>
      </c>
      <c r="AMQ62" s="763">
        <f>'Detailed Budget'!ANC72</f>
        <v>0</v>
      </c>
      <c r="AMR62" s="763">
        <f>'Detailed Budget'!AND72</f>
        <v>0</v>
      </c>
      <c r="AMS62" s="763">
        <f>'Detailed Budget'!ANE72</f>
        <v>0</v>
      </c>
      <c r="AMT62" s="763">
        <f>'Detailed Budget'!ANF72</f>
        <v>0</v>
      </c>
      <c r="AMU62" s="763">
        <f>'Detailed Budget'!ANG72</f>
        <v>0</v>
      </c>
      <c r="AMV62" s="763">
        <f>'Detailed Budget'!ANH72</f>
        <v>0</v>
      </c>
      <c r="AMW62" s="763">
        <f>'Detailed Budget'!ANI72</f>
        <v>0</v>
      </c>
      <c r="AMX62" s="763">
        <f>'Detailed Budget'!ANJ72</f>
        <v>0</v>
      </c>
      <c r="AMY62" s="763">
        <f>'Detailed Budget'!ANK72</f>
        <v>0</v>
      </c>
      <c r="AMZ62" s="763">
        <f>'Detailed Budget'!ANL72</f>
        <v>0</v>
      </c>
      <c r="ANA62" s="763">
        <f>'Detailed Budget'!ANM72</f>
        <v>0</v>
      </c>
      <c r="ANB62" s="763">
        <f>'Detailed Budget'!ANN72</f>
        <v>0</v>
      </c>
      <c r="ANC62" s="763">
        <f>'Detailed Budget'!ANO72</f>
        <v>0</v>
      </c>
      <c r="AND62" s="763">
        <f>'Detailed Budget'!ANP72</f>
        <v>0</v>
      </c>
      <c r="ANE62" s="763">
        <f>'Detailed Budget'!ANQ72</f>
        <v>0</v>
      </c>
      <c r="ANF62" s="763">
        <f>'Detailed Budget'!ANR72</f>
        <v>0</v>
      </c>
      <c r="ANG62" s="763">
        <f>'Detailed Budget'!ANS72</f>
        <v>0</v>
      </c>
      <c r="ANH62" s="763">
        <f>'Detailed Budget'!ANT72</f>
        <v>0</v>
      </c>
      <c r="ANI62" s="763">
        <f>'Detailed Budget'!ANU72</f>
        <v>0</v>
      </c>
      <c r="ANJ62" s="763">
        <f>'Detailed Budget'!ANV72</f>
        <v>0</v>
      </c>
      <c r="ANK62" s="763">
        <f>'Detailed Budget'!ANW72</f>
        <v>0</v>
      </c>
      <c r="ANL62" s="763">
        <f>'Detailed Budget'!ANX72</f>
        <v>0</v>
      </c>
      <c r="ANM62" s="763">
        <f>'Detailed Budget'!ANY72</f>
        <v>0</v>
      </c>
      <c r="ANN62" s="763">
        <f>'Detailed Budget'!ANZ72</f>
        <v>0</v>
      </c>
      <c r="ANO62" s="763">
        <f>'Detailed Budget'!AOA72</f>
        <v>0</v>
      </c>
      <c r="ANP62" s="763">
        <f>'Detailed Budget'!AOB72</f>
        <v>0</v>
      </c>
      <c r="ANQ62" s="763">
        <f>'Detailed Budget'!AOC72</f>
        <v>0</v>
      </c>
      <c r="ANR62" s="763">
        <f>'Detailed Budget'!AOD72</f>
        <v>0</v>
      </c>
      <c r="ANS62" s="763">
        <f>'Detailed Budget'!AOE72</f>
        <v>0</v>
      </c>
      <c r="ANT62" s="763">
        <f>'Detailed Budget'!AOF72</f>
        <v>0</v>
      </c>
      <c r="ANU62" s="763">
        <f>'Detailed Budget'!AOG72</f>
        <v>0</v>
      </c>
      <c r="ANV62" s="763">
        <f>'Detailed Budget'!AOH72</f>
        <v>0</v>
      </c>
      <c r="ANW62" s="763">
        <f>'Detailed Budget'!AOI72</f>
        <v>0</v>
      </c>
      <c r="ANX62" s="763">
        <f>'Detailed Budget'!AOJ72</f>
        <v>0</v>
      </c>
      <c r="ANY62" s="763">
        <f>'Detailed Budget'!AOK72</f>
        <v>0</v>
      </c>
      <c r="ANZ62" s="763">
        <f>'Detailed Budget'!AOL72</f>
        <v>0</v>
      </c>
      <c r="AOA62" s="763">
        <f>'Detailed Budget'!AOM72</f>
        <v>0</v>
      </c>
      <c r="AOB62" s="763">
        <f>'Detailed Budget'!AON72</f>
        <v>0</v>
      </c>
      <c r="AOC62" s="763">
        <f>'Detailed Budget'!AOO72</f>
        <v>0</v>
      </c>
      <c r="AOD62" s="763">
        <f>'Detailed Budget'!AOP72</f>
        <v>0</v>
      </c>
      <c r="AOE62" s="763">
        <f>'Detailed Budget'!AOQ72</f>
        <v>0</v>
      </c>
      <c r="AOF62" s="763">
        <f>'Detailed Budget'!AOR72</f>
        <v>0</v>
      </c>
      <c r="AOG62" s="763">
        <f>'Detailed Budget'!AOS72</f>
        <v>0</v>
      </c>
      <c r="AOH62" s="763">
        <f>'Detailed Budget'!AOT72</f>
        <v>0</v>
      </c>
      <c r="AOI62" s="763">
        <f>'Detailed Budget'!AOU72</f>
        <v>0</v>
      </c>
      <c r="AOJ62" s="763">
        <f>'Detailed Budget'!AOV72</f>
        <v>0</v>
      </c>
      <c r="AOK62" s="763">
        <f>'Detailed Budget'!AOW72</f>
        <v>0</v>
      </c>
      <c r="AOL62" s="763">
        <f>'Detailed Budget'!AOX72</f>
        <v>0</v>
      </c>
      <c r="AOM62" s="763">
        <f>'Detailed Budget'!AOY72</f>
        <v>0</v>
      </c>
      <c r="AON62" s="763">
        <f>'Detailed Budget'!AOZ72</f>
        <v>0</v>
      </c>
      <c r="AOO62" s="763">
        <f>'Detailed Budget'!APA72</f>
        <v>0</v>
      </c>
      <c r="AOP62" s="763">
        <f>'Detailed Budget'!APB72</f>
        <v>0</v>
      </c>
      <c r="AOQ62" s="763">
        <f>'Detailed Budget'!APC72</f>
        <v>0</v>
      </c>
      <c r="AOR62" s="763">
        <f>'Detailed Budget'!APD72</f>
        <v>0</v>
      </c>
      <c r="AOS62" s="763">
        <f>'Detailed Budget'!APE72</f>
        <v>0</v>
      </c>
      <c r="AOT62" s="763">
        <f>'Detailed Budget'!APF72</f>
        <v>0</v>
      </c>
      <c r="AOU62" s="763">
        <f>'Detailed Budget'!APG72</f>
        <v>0</v>
      </c>
      <c r="AOV62" s="763">
        <f>'Detailed Budget'!APH72</f>
        <v>0</v>
      </c>
      <c r="AOW62" s="763">
        <f>'Detailed Budget'!API72</f>
        <v>0</v>
      </c>
      <c r="AOX62" s="763">
        <f>'Detailed Budget'!APJ72</f>
        <v>0</v>
      </c>
      <c r="AOY62" s="763">
        <f>'Detailed Budget'!APK72</f>
        <v>0</v>
      </c>
      <c r="AOZ62" s="763">
        <f>'Detailed Budget'!APL72</f>
        <v>0</v>
      </c>
      <c r="APA62" s="763">
        <f>'Detailed Budget'!APM72</f>
        <v>0</v>
      </c>
      <c r="APB62" s="763">
        <f>'Detailed Budget'!APN72</f>
        <v>0</v>
      </c>
      <c r="APC62" s="763">
        <f>'Detailed Budget'!APO72</f>
        <v>0</v>
      </c>
      <c r="APD62" s="763">
        <f>'Detailed Budget'!APP72</f>
        <v>0</v>
      </c>
      <c r="APE62" s="763">
        <f>'Detailed Budget'!APQ72</f>
        <v>0</v>
      </c>
      <c r="APF62" s="763">
        <f>'Detailed Budget'!APR72</f>
        <v>0</v>
      </c>
      <c r="APG62" s="763">
        <f>'Detailed Budget'!APS72</f>
        <v>0</v>
      </c>
      <c r="APH62" s="763">
        <f>'Detailed Budget'!APT72</f>
        <v>0</v>
      </c>
      <c r="API62" s="763">
        <f>'Detailed Budget'!APU72</f>
        <v>0</v>
      </c>
      <c r="APJ62" s="763">
        <f>'Detailed Budget'!APV72</f>
        <v>0</v>
      </c>
      <c r="APK62" s="763">
        <f>'Detailed Budget'!APW72</f>
        <v>0</v>
      </c>
      <c r="APL62" s="763">
        <f>'Detailed Budget'!APX72</f>
        <v>0</v>
      </c>
      <c r="APM62" s="763">
        <f>'Detailed Budget'!APY72</f>
        <v>0</v>
      </c>
      <c r="APN62" s="763">
        <f>'Detailed Budget'!APZ72</f>
        <v>0</v>
      </c>
      <c r="APO62" s="763">
        <f>'Detailed Budget'!AQA72</f>
        <v>0</v>
      </c>
      <c r="APP62" s="763">
        <f>'Detailed Budget'!AQB72</f>
        <v>0</v>
      </c>
      <c r="APQ62" s="763">
        <f>'Detailed Budget'!AQC72</f>
        <v>0</v>
      </c>
      <c r="APR62" s="763">
        <f>'Detailed Budget'!AQD72</f>
        <v>0</v>
      </c>
      <c r="APS62" s="763">
        <f>'Detailed Budget'!AQE72</f>
        <v>0</v>
      </c>
      <c r="APT62" s="763">
        <f>'Detailed Budget'!AQF72</f>
        <v>0</v>
      </c>
      <c r="APU62" s="763">
        <f>'Detailed Budget'!AQG72</f>
        <v>0</v>
      </c>
      <c r="APV62" s="763">
        <f>'Detailed Budget'!AQH72</f>
        <v>0</v>
      </c>
      <c r="APW62" s="763">
        <f>'Detailed Budget'!AQI72</f>
        <v>0</v>
      </c>
      <c r="APX62" s="763">
        <f>'Detailed Budget'!AQJ72</f>
        <v>0</v>
      </c>
      <c r="APY62" s="763">
        <f>'Detailed Budget'!AQK72</f>
        <v>0</v>
      </c>
      <c r="APZ62" s="763">
        <f>'Detailed Budget'!AQL72</f>
        <v>0</v>
      </c>
      <c r="AQA62" s="763">
        <f>'Detailed Budget'!AQM72</f>
        <v>0</v>
      </c>
      <c r="AQB62" s="763">
        <f>'Detailed Budget'!AQN72</f>
        <v>0</v>
      </c>
      <c r="AQC62" s="763">
        <f>'Detailed Budget'!AQO72</f>
        <v>0</v>
      </c>
      <c r="AQD62" s="763">
        <f>'Detailed Budget'!AQP72</f>
        <v>0</v>
      </c>
      <c r="AQE62" s="763">
        <f>'Detailed Budget'!AQQ72</f>
        <v>0</v>
      </c>
      <c r="AQF62" s="763">
        <f>'Detailed Budget'!AQR72</f>
        <v>0</v>
      </c>
      <c r="AQG62" s="763">
        <f>'Detailed Budget'!AQS72</f>
        <v>0</v>
      </c>
      <c r="AQH62" s="763">
        <f>'Detailed Budget'!AQT72</f>
        <v>0</v>
      </c>
      <c r="AQI62" s="763">
        <f>'Detailed Budget'!AQU72</f>
        <v>0</v>
      </c>
      <c r="AQJ62" s="763">
        <f>'Detailed Budget'!AQV72</f>
        <v>0</v>
      </c>
      <c r="AQK62" s="763">
        <f>'Detailed Budget'!AQW72</f>
        <v>0</v>
      </c>
      <c r="AQL62" s="763">
        <f>'Detailed Budget'!AQX72</f>
        <v>0</v>
      </c>
      <c r="AQM62" s="763">
        <f>'Detailed Budget'!AQY72</f>
        <v>0</v>
      </c>
      <c r="AQN62" s="763">
        <f>'Detailed Budget'!AQZ72</f>
        <v>0</v>
      </c>
      <c r="AQO62" s="763">
        <f>'Detailed Budget'!ARA72</f>
        <v>0</v>
      </c>
      <c r="AQP62" s="763">
        <f>'Detailed Budget'!ARB72</f>
        <v>0</v>
      </c>
      <c r="AQQ62" s="763">
        <f>'Detailed Budget'!ARC72</f>
        <v>0</v>
      </c>
      <c r="AQR62" s="763">
        <f>'Detailed Budget'!ARD72</f>
        <v>0</v>
      </c>
      <c r="AQS62" s="763">
        <f>'Detailed Budget'!ARE72</f>
        <v>0</v>
      </c>
      <c r="AQT62" s="763">
        <f>'Detailed Budget'!ARF72</f>
        <v>0</v>
      </c>
      <c r="AQU62" s="763">
        <f>'Detailed Budget'!ARG72</f>
        <v>0</v>
      </c>
      <c r="AQV62" s="763">
        <f>'Detailed Budget'!ARH72</f>
        <v>0</v>
      </c>
      <c r="AQW62" s="763">
        <f>'Detailed Budget'!ARI72</f>
        <v>0</v>
      </c>
      <c r="AQX62" s="763">
        <f>'Detailed Budget'!ARJ72</f>
        <v>0</v>
      </c>
      <c r="AQY62" s="763">
        <f>'Detailed Budget'!ARK72</f>
        <v>0</v>
      </c>
      <c r="AQZ62" s="763">
        <f>'Detailed Budget'!ARL72</f>
        <v>0</v>
      </c>
      <c r="ARA62" s="763">
        <f>'Detailed Budget'!ARM72</f>
        <v>0</v>
      </c>
      <c r="ARB62" s="763">
        <f>'Detailed Budget'!ARN72</f>
        <v>0</v>
      </c>
      <c r="ARC62" s="763">
        <f>'Detailed Budget'!ARO72</f>
        <v>0</v>
      </c>
      <c r="ARD62" s="763">
        <f>'Detailed Budget'!ARP72</f>
        <v>0</v>
      </c>
      <c r="ARE62" s="763">
        <f>'Detailed Budget'!ARQ72</f>
        <v>0</v>
      </c>
      <c r="ARF62" s="763">
        <f>'Detailed Budget'!ARR72</f>
        <v>0</v>
      </c>
      <c r="ARG62" s="763">
        <f>'Detailed Budget'!ARS72</f>
        <v>0</v>
      </c>
      <c r="ARH62" s="763">
        <f>'Detailed Budget'!ART72</f>
        <v>0</v>
      </c>
      <c r="ARI62" s="763">
        <f>'Detailed Budget'!ARU72</f>
        <v>0</v>
      </c>
      <c r="ARJ62" s="763">
        <f>'Detailed Budget'!ARV72</f>
        <v>0</v>
      </c>
      <c r="ARK62" s="763">
        <f>'Detailed Budget'!ARW72</f>
        <v>0</v>
      </c>
      <c r="ARL62" s="763">
        <f>'Detailed Budget'!ARX72</f>
        <v>0</v>
      </c>
      <c r="ARM62" s="763">
        <f>'Detailed Budget'!ARY72</f>
        <v>0</v>
      </c>
      <c r="ARN62" s="763">
        <f>'Detailed Budget'!ARZ72</f>
        <v>0</v>
      </c>
      <c r="ARO62" s="763">
        <f>'Detailed Budget'!ASA72</f>
        <v>0</v>
      </c>
      <c r="ARP62" s="763">
        <f>'Detailed Budget'!ASB72</f>
        <v>0</v>
      </c>
      <c r="ARQ62" s="763">
        <f>'Detailed Budget'!ASC72</f>
        <v>0</v>
      </c>
      <c r="ARR62" s="763">
        <f>'Detailed Budget'!ASD72</f>
        <v>0</v>
      </c>
      <c r="ARS62" s="763">
        <f>'Detailed Budget'!ASE72</f>
        <v>0</v>
      </c>
      <c r="ART62" s="763">
        <f>'Detailed Budget'!ASF72</f>
        <v>0</v>
      </c>
      <c r="ARU62" s="763">
        <f>'Detailed Budget'!ASG72</f>
        <v>0</v>
      </c>
      <c r="ARV62" s="763">
        <f>'Detailed Budget'!ASH72</f>
        <v>0</v>
      </c>
      <c r="ARW62" s="763">
        <f>'Detailed Budget'!ASI72</f>
        <v>0</v>
      </c>
      <c r="ARX62" s="763">
        <f>'Detailed Budget'!ASJ72</f>
        <v>0</v>
      </c>
      <c r="ARY62" s="763">
        <f>'Detailed Budget'!ASK72</f>
        <v>0</v>
      </c>
      <c r="ARZ62" s="763">
        <f>'Detailed Budget'!ASL72</f>
        <v>0</v>
      </c>
      <c r="ASA62" s="763">
        <f>'Detailed Budget'!ASM72</f>
        <v>0</v>
      </c>
      <c r="ASB62" s="763">
        <f>'Detailed Budget'!ASN72</f>
        <v>0</v>
      </c>
      <c r="ASC62" s="763">
        <f>'Detailed Budget'!ASO72</f>
        <v>0</v>
      </c>
      <c r="ASD62" s="763">
        <f>'Detailed Budget'!ASP72</f>
        <v>0</v>
      </c>
      <c r="ASE62" s="763">
        <f>'Detailed Budget'!ASQ72</f>
        <v>0</v>
      </c>
      <c r="ASF62" s="763">
        <f>'Detailed Budget'!ASR72</f>
        <v>0</v>
      </c>
      <c r="ASG62" s="763">
        <f>'Detailed Budget'!ASS72</f>
        <v>0</v>
      </c>
      <c r="ASH62" s="763">
        <f>'Detailed Budget'!AST72</f>
        <v>0</v>
      </c>
      <c r="ASI62" s="763">
        <f>'Detailed Budget'!ASU72</f>
        <v>0</v>
      </c>
      <c r="ASJ62" s="763">
        <f>'Detailed Budget'!ASV72</f>
        <v>0</v>
      </c>
      <c r="ASK62" s="763">
        <f>'Detailed Budget'!ASW72</f>
        <v>0</v>
      </c>
      <c r="ASL62" s="763">
        <f>'Detailed Budget'!ASX72</f>
        <v>0</v>
      </c>
      <c r="ASM62" s="763">
        <f>'Detailed Budget'!ASY72</f>
        <v>0</v>
      </c>
      <c r="ASN62" s="763">
        <f>'Detailed Budget'!ASZ72</f>
        <v>0</v>
      </c>
      <c r="ASO62" s="763">
        <f>'Detailed Budget'!ATA72</f>
        <v>0</v>
      </c>
      <c r="ASP62" s="763">
        <f>'Detailed Budget'!ATB72</f>
        <v>0</v>
      </c>
      <c r="ASQ62" s="763">
        <f>'Detailed Budget'!ATC72</f>
        <v>0</v>
      </c>
      <c r="ASR62" s="763">
        <f>'Detailed Budget'!ATD72</f>
        <v>0</v>
      </c>
      <c r="ASS62" s="763">
        <f>'Detailed Budget'!ATE72</f>
        <v>0</v>
      </c>
      <c r="AST62" s="763">
        <f>'Detailed Budget'!ATF72</f>
        <v>0</v>
      </c>
      <c r="ASU62" s="763">
        <f>'Detailed Budget'!ATG72</f>
        <v>0</v>
      </c>
      <c r="ASV62" s="763">
        <f>'Detailed Budget'!ATH72</f>
        <v>0</v>
      </c>
      <c r="ASW62" s="763">
        <f>'Detailed Budget'!ATI72</f>
        <v>0</v>
      </c>
      <c r="ASX62" s="763">
        <f>'Detailed Budget'!ATJ72</f>
        <v>0</v>
      </c>
      <c r="ASY62" s="763">
        <f>'Detailed Budget'!ATK72</f>
        <v>0</v>
      </c>
      <c r="ASZ62" s="763">
        <f>'Detailed Budget'!ATL72</f>
        <v>0</v>
      </c>
      <c r="ATA62" s="763">
        <f>'Detailed Budget'!ATM72</f>
        <v>0</v>
      </c>
      <c r="ATB62" s="763">
        <f>'Detailed Budget'!ATN72</f>
        <v>0</v>
      </c>
      <c r="ATC62" s="763">
        <f>'Detailed Budget'!ATO72</f>
        <v>0</v>
      </c>
      <c r="ATD62" s="763">
        <f>'Detailed Budget'!ATP72</f>
        <v>0</v>
      </c>
      <c r="ATE62" s="763">
        <f>'Detailed Budget'!ATQ72</f>
        <v>0</v>
      </c>
      <c r="ATF62" s="763">
        <f>'Detailed Budget'!ATR72</f>
        <v>0</v>
      </c>
      <c r="ATG62" s="763">
        <f>'Detailed Budget'!ATS72</f>
        <v>0</v>
      </c>
      <c r="ATH62" s="763">
        <f>'Detailed Budget'!ATT72</f>
        <v>0</v>
      </c>
      <c r="ATI62" s="763">
        <f>'Detailed Budget'!ATU72</f>
        <v>0</v>
      </c>
      <c r="ATJ62" s="763">
        <f>'Detailed Budget'!ATV72</f>
        <v>0</v>
      </c>
      <c r="ATK62" s="763">
        <f>'Detailed Budget'!ATW72</f>
        <v>0</v>
      </c>
      <c r="ATL62" s="763">
        <f>'Detailed Budget'!ATX72</f>
        <v>0</v>
      </c>
      <c r="ATM62" s="763">
        <f>'Detailed Budget'!ATY72</f>
        <v>0</v>
      </c>
      <c r="ATN62" s="763">
        <f>'Detailed Budget'!ATZ72</f>
        <v>0</v>
      </c>
      <c r="ATO62" s="763">
        <f>'Detailed Budget'!AUA72</f>
        <v>0</v>
      </c>
      <c r="ATP62" s="763">
        <f>'Detailed Budget'!AUB72</f>
        <v>0</v>
      </c>
      <c r="ATQ62" s="763">
        <f>'Detailed Budget'!AUC72</f>
        <v>0</v>
      </c>
      <c r="ATR62" s="763">
        <f>'Detailed Budget'!AUD72</f>
        <v>0</v>
      </c>
      <c r="ATS62" s="763">
        <f>'Detailed Budget'!AUE72</f>
        <v>0</v>
      </c>
      <c r="ATT62" s="763">
        <f>'Detailed Budget'!AUF72</f>
        <v>0</v>
      </c>
      <c r="ATU62" s="763">
        <f>'Detailed Budget'!AUG72</f>
        <v>0</v>
      </c>
      <c r="ATV62" s="763">
        <f>'Detailed Budget'!AUH72</f>
        <v>0</v>
      </c>
      <c r="ATW62" s="763">
        <f>'Detailed Budget'!AUI72</f>
        <v>0</v>
      </c>
      <c r="ATX62" s="763">
        <f>'Detailed Budget'!AUJ72</f>
        <v>0</v>
      </c>
      <c r="ATY62" s="763">
        <f>'Detailed Budget'!AUK72</f>
        <v>0</v>
      </c>
      <c r="ATZ62" s="763">
        <f>'Detailed Budget'!AUL72</f>
        <v>0</v>
      </c>
      <c r="AUA62" s="763">
        <f>'Detailed Budget'!AUM72</f>
        <v>0</v>
      </c>
      <c r="AUB62" s="763">
        <f>'Detailed Budget'!AUN72</f>
        <v>0</v>
      </c>
      <c r="AUC62" s="763">
        <f>'Detailed Budget'!AUO72</f>
        <v>0</v>
      </c>
      <c r="AUD62" s="763">
        <f>'Detailed Budget'!AUP72</f>
        <v>0</v>
      </c>
      <c r="AUE62" s="763">
        <f>'Detailed Budget'!AUQ72</f>
        <v>0</v>
      </c>
      <c r="AUF62" s="763">
        <f>'Detailed Budget'!AUR72</f>
        <v>0</v>
      </c>
      <c r="AUG62" s="763">
        <f>'Detailed Budget'!AUS72</f>
        <v>0</v>
      </c>
      <c r="AUH62" s="763">
        <f>'Detailed Budget'!AUT72</f>
        <v>0</v>
      </c>
      <c r="AUI62" s="763">
        <f>'Detailed Budget'!AUU72</f>
        <v>0</v>
      </c>
      <c r="AUJ62" s="763">
        <f>'Detailed Budget'!AUV72</f>
        <v>0</v>
      </c>
      <c r="AUK62" s="763">
        <f>'Detailed Budget'!AUW72</f>
        <v>0</v>
      </c>
      <c r="AUL62" s="763">
        <f>'Detailed Budget'!AUX72</f>
        <v>0</v>
      </c>
      <c r="AUM62" s="763">
        <f>'Detailed Budget'!AUY72</f>
        <v>0</v>
      </c>
      <c r="AUN62" s="763">
        <f>'Detailed Budget'!AUZ72</f>
        <v>0</v>
      </c>
      <c r="AUO62" s="763">
        <f>'Detailed Budget'!AVA72</f>
        <v>0</v>
      </c>
      <c r="AUP62" s="763">
        <f>'Detailed Budget'!AVB72</f>
        <v>0</v>
      </c>
      <c r="AUQ62" s="763">
        <f>'Detailed Budget'!AVC72</f>
        <v>0</v>
      </c>
      <c r="AUR62" s="763">
        <f>'Detailed Budget'!AVD72</f>
        <v>0</v>
      </c>
      <c r="AUS62" s="763">
        <f>'Detailed Budget'!AVE72</f>
        <v>0</v>
      </c>
      <c r="AUT62" s="763">
        <f>'Detailed Budget'!AVF72</f>
        <v>0</v>
      </c>
      <c r="AUU62" s="763">
        <f>'Detailed Budget'!AVG72</f>
        <v>0</v>
      </c>
      <c r="AUV62" s="763">
        <f>'Detailed Budget'!AVH72</f>
        <v>0</v>
      </c>
      <c r="AUW62" s="763">
        <f>'Detailed Budget'!AVI72</f>
        <v>0</v>
      </c>
      <c r="AUX62" s="763">
        <f>'Detailed Budget'!AVJ72</f>
        <v>0</v>
      </c>
      <c r="AUY62" s="763">
        <f>'Detailed Budget'!AVK72</f>
        <v>0</v>
      </c>
      <c r="AUZ62" s="763">
        <f>'Detailed Budget'!AVL72</f>
        <v>0</v>
      </c>
      <c r="AVA62" s="763">
        <f>'Detailed Budget'!AVM72</f>
        <v>0</v>
      </c>
      <c r="AVB62" s="763">
        <f>'Detailed Budget'!AVN72</f>
        <v>0</v>
      </c>
      <c r="AVC62" s="763">
        <f>'Detailed Budget'!AVO72</f>
        <v>0</v>
      </c>
      <c r="AVD62" s="763">
        <f>'Detailed Budget'!AVP72</f>
        <v>0</v>
      </c>
      <c r="AVE62" s="763">
        <f>'Detailed Budget'!AVQ72</f>
        <v>0</v>
      </c>
      <c r="AVF62" s="763">
        <f>'Detailed Budget'!AVR72</f>
        <v>0</v>
      </c>
      <c r="AVG62" s="763">
        <f>'Detailed Budget'!AVS72</f>
        <v>0</v>
      </c>
      <c r="AVH62" s="763">
        <f>'Detailed Budget'!AVT72</f>
        <v>0</v>
      </c>
      <c r="AVI62" s="763">
        <f>'Detailed Budget'!AVU72</f>
        <v>0</v>
      </c>
      <c r="AVJ62" s="763">
        <f>'Detailed Budget'!AVV72</f>
        <v>0</v>
      </c>
      <c r="AVK62" s="763">
        <f>'Detailed Budget'!AVW72</f>
        <v>0</v>
      </c>
      <c r="AVL62" s="763">
        <f>'Detailed Budget'!AVX72</f>
        <v>0</v>
      </c>
      <c r="AVM62" s="763">
        <f>'Detailed Budget'!AVY72</f>
        <v>0</v>
      </c>
      <c r="AVN62" s="763">
        <f>'Detailed Budget'!AVZ72</f>
        <v>0</v>
      </c>
      <c r="AVO62" s="763">
        <f>'Detailed Budget'!AWA72</f>
        <v>0</v>
      </c>
      <c r="AVP62" s="763">
        <f>'Detailed Budget'!AWB72</f>
        <v>0</v>
      </c>
      <c r="AVQ62" s="763">
        <f>'Detailed Budget'!AWC72</f>
        <v>0</v>
      </c>
      <c r="AVR62" s="763">
        <f>'Detailed Budget'!AWD72</f>
        <v>0</v>
      </c>
      <c r="AVS62" s="763">
        <f>'Detailed Budget'!AWE72</f>
        <v>0</v>
      </c>
      <c r="AVT62" s="763">
        <f>'Detailed Budget'!AWF72</f>
        <v>0</v>
      </c>
      <c r="AVU62" s="763">
        <f>'Detailed Budget'!AWG72</f>
        <v>0</v>
      </c>
      <c r="AVV62" s="763">
        <f>'Detailed Budget'!AWH72</f>
        <v>0</v>
      </c>
      <c r="AVW62" s="763">
        <f>'Detailed Budget'!AWI72</f>
        <v>0</v>
      </c>
      <c r="AVX62" s="763">
        <f>'Detailed Budget'!AWJ72</f>
        <v>0</v>
      </c>
      <c r="AVY62" s="763">
        <f>'Detailed Budget'!AWK72</f>
        <v>0</v>
      </c>
      <c r="AVZ62" s="763">
        <f>'Detailed Budget'!AWL72</f>
        <v>0</v>
      </c>
      <c r="AWA62" s="763">
        <f>'Detailed Budget'!AWM72</f>
        <v>0</v>
      </c>
      <c r="AWB62" s="763">
        <f>'Detailed Budget'!AWN72</f>
        <v>0</v>
      </c>
      <c r="AWC62" s="763">
        <f>'Detailed Budget'!AWO72</f>
        <v>0</v>
      </c>
      <c r="AWD62" s="763">
        <f>'Detailed Budget'!AWP72</f>
        <v>0</v>
      </c>
      <c r="AWE62" s="763">
        <f>'Detailed Budget'!AWQ72</f>
        <v>0</v>
      </c>
      <c r="AWF62" s="763">
        <f>'Detailed Budget'!AWR72</f>
        <v>0</v>
      </c>
      <c r="AWG62" s="763">
        <f>'Detailed Budget'!AWS72</f>
        <v>0</v>
      </c>
      <c r="AWH62" s="763">
        <f>'Detailed Budget'!AWT72</f>
        <v>0</v>
      </c>
      <c r="AWI62" s="763">
        <f>'Detailed Budget'!AWU72</f>
        <v>0</v>
      </c>
      <c r="AWJ62" s="763">
        <f>'Detailed Budget'!AWV72</f>
        <v>0</v>
      </c>
      <c r="AWK62" s="763">
        <f>'Detailed Budget'!AWW72</f>
        <v>0</v>
      </c>
      <c r="AWL62" s="763">
        <f>'Detailed Budget'!AWX72</f>
        <v>0</v>
      </c>
      <c r="AWM62" s="763">
        <f>'Detailed Budget'!AWY72</f>
        <v>0</v>
      </c>
      <c r="AWN62" s="763">
        <f>'Detailed Budget'!AWZ72</f>
        <v>0</v>
      </c>
      <c r="AWO62" s="763">
        <f>'Detailed Budget'!AXA72</f>
        <v>0</v>
      </c>
      <c r="AWP62" s="763">
        <f>'Detailed Budget'!AXB72</f>
        <v>0</v>
      </c>
      <c r="AWQ62" s="763">
        <f>'Detailed Budget'!AXC72</f>
        <v>0</v>
      </c>
      <c r="AWR62" s="763">
        <f>'Detailed Budget'!AXD72</f>
        <v>0</v>
      </c>
      <c r="AWS62" s="763">
        <f>'Detailed Budget'!AXE72</f>
        <v>0</v>
      </c>
      <c r="AWT62" s="763">
        <f>'Detailed Budget'!AXF72</f>
        <v>0</v>
      </c>
      <c r="AWU62" s="763">
        <f>'Detailed Budget'!AXG72</f>
        <v>0</v>
      </c>
      <c r="AWV62" s="763">
        <f>'Detailed Budget'!AXH72</f>
        <v>0</v>
      </c>
      <c r="AWW62" s="763">
        <f>'Detailed Budget'!AXI72</f>
        <v>0</v>
      </c>
      <c r="AWX62" s="763">
        <f>'Detailed Budget'!AXJ72</f>
        <v>0</v>
      </c>
      <c r="AWY62" s="763">
        <f>'Detailed Budget'!AXK72</f>
        <v>0</v>
      </c>
      <c r="AWZ62" s="763">
        <f>'Detailed Budget'!AXL72</f>
        <v>0</v>
      </c>
      <c r="AXA62" s="763">
        <f>'Detailed Budget'!AXM72</f>
        <v>0</v>
      </c>
      <c r="AXB62" s="763">
        <f>'Detailed Budget'!AXN72</f>
        <v>0</v>
      </c>
      <c r="AXC62" s="763">
        <f>'Detailed Budget'!AXO72</f>
        <v>0</v>
      </c>
      <c r="AXD62" s="763">
        <f>'Detailed Budget'!AXP72</f>
        <v>0</v>
      </c>
      <c r="AXE62" s="763">
        <f>'Detailed Budget'!AXQ72</f>
        <v>0</v>
      </c>
      <c r="AXF62" s="763">
        <f>'Detailed Budget'!AXR72</f>
        <v>0</v>
      </c>
      <c r="AXG62" s="763">
        <f>'Detailed Budget'!AXS72</f>
        <v>0</v>
      </c>
      <c r="AXH62" s="763">
        <f>'Detailed Budget'!AXT72</f>
        <v>0</v>
      </c>
      <c r="AXI62" s="763">
        <f>'Detailed Budget'!AXU72</f>
        <v>0</v>
      </c>
      <c r="AXJ62" s="763">
        <f>'Detailed Budget'!AXV72</f>
        <v>0</v>
      </c>
      <c r="AXK62" s="763">
        <f>'Detailed Budget'!AXW72</f>
        <v>0</v>
      </c>
      <c r="AXL62" s="763">
        <f>'Detailed Budget'!AXX72</f>
        <v>0</v>
      </c>
      <c r="AXM62" s="763">
        <f>'Detailed Budget'!AXY72</f>
        <v>0</v>
      </c>
      <c r="AXN62" s="763">
        <f>'Detailed Budget'!AXZ72</f>
        <v>0</v>
      </c>
      <c r="AXO62" s="763">
        <f>'Detailed Budget'!AYA72</f>
        <v>0</v>
      </c>
      <c r="AXP62" s="763">
        <f>'Detailed Budget'!AYB72</f>
        <v>0</v>
      </c>
      <c r="AXQ62" s="763">
        <f>'Detailed Budget'!AYC72</f>
        <v>0</v>
      </c>
      <c r="AXR62" s="763">
        <f>'Detailed Budget'!AYD72</f>
        <v>0</v>
      </c>
      <c r="AXS62" s="763">
        <f>'Detailed Budget'!AYE72</f>
        <v>0</v>
      </c>
      <c r="AXT62" s="763">
        <f>'Detailed Budget'!AYF72</f>
        <v>0</v>
      </c>
      <c r="AXU62" s="763">
        <f>'Detailed Budget'!AYG72</f>
        <v>0</v>
      </c>
      <c r="AXV62" s="763">
        <f>'Detailed Budget'!AYH72</f>
        <v>0</v>
      </c>
      <c r="AXW62" s="763">
        <f>'Detailed Budget'!AYI72</f>
        <v>0</v>
      </c>
      <c r="AXX62" s="763">
        <f>'Detailed Budget'!AYJ72</f>
        <v>0</v>
      </c>
      <c r="AXY62" s="763">
        <f>'Detailed Budget'!AYK72</f>
        <v>0</v>
      </c>
      <c r="AXZ62" s="763">
        <f>'Detailed Budget'!AYL72</f>
        <v>0</v>
      </c>
      <c r="AYA62" s="763">
        <f>'Detailed Budget'!AYM72</f>
        <v>0</v>
      </c>
      <c r="AYB62" s="763">
        <f>'Detailed Budget'!AYN72</f>
        <v>0</v>
      </c>
      <c r="AYC62" s="763">
        <f>'Detailed Budget'!AYO72</f>
        <v>0</v>
      </c>
      <c r="AYD62" s="763">
        <f>'Detailed Budget'!AYP72</f>
        <v>0</v>
      </c>
      <c r="AYE62" s="763">
        <f>'Detailed Budget'!AYQ72</f>
        <v>0</v>
      </c>
      <c r="AYF62" s="763">
        <f>'Detailed Budget'!AYR72</f>
        <v>0</v>
      </c>
      <c r="AYG62" s="763">
        <f>'Detailed Budget'!AYS72</f>
        <v>0</v>
      </c>
      <c r="AYH62" s="763">
        <f>'Detailed Budget'!AYT72</f>
        <v>0</v>
      </c>
      <c r="AYI62" s="763">
        <f>'Detailed Budget'!AYU72</f>
        <v>0</v>
      </c>
      <c r="AYJ62" s="763">
        <f>'Detailed Budget'!AYV72</f>
        <v>0</v>
      </c>
      <c r="AYK62" s="763">
        <f>'Detailed Budget'!AYW72</f>
        <v>0</v>
      </c>
      <c r="AYL62" s="763">
        <f>'Detailed Budget'!AYX72</f>
        <v>0</v>
      </c>
      <c r="AYM62" s="763">
        <f>'Detailed Budget'!AYY72</f>
        <v>0</v>
      </c>
      <c r="AYN62" s="763">
        <f>'Detailed Budget'!AYZ72</f>
        <v>0</v>
      </c>
      <c r="AYO62" s="763">
        <f>'Detailed Budget'!AZA72</f>
        <v>0</v>
      </c>
      <c r="AYP62" s="763">
        <f>'Detailed Budget'!AZB72</f>
        <v>0</v>
      </c>
      <c r="AYQ62" s="763">
        <f>'Detailed Budget'!AZC72</f>
        <v>0</v>
      </c>
      <c r="AYR62" s="763">
        <f>'Detailed Budget'!AZD72</f>
        <v>0</v>
      </c>
      <c r="AYS62" s="763">
        <f>'Detailed Budget'!AZE72</f>
        <v>0</v>
      </c>
      <c r="AYT62" s="763">
        <f>'Detailed Budget'!AZF72</f>
        <v>0</v>
      </c>
      <c r="AYU62" s="763">
        <f>'Detailed Budget'!AZG72</f>
        <v>0</v>
      </c>
      <c r="AYV62" s="763">
        <f>'Detailed Budget'!AZH72</f>
        <v>0</v>
      </c>
      <c r="AYW62" s="763">
        <f>'Detailed Budget'!AZI72</f>
        <v>0</v>
      </c>
      <c r="AYX62" s="763">
        <f>'Detailed Budget'!AZJ72</f>
        <v>0</v>
      </c>
      <c r="AYY62" s="763">
        <f>'Detailed Budget'!AZK72</f>
        <v>0</v>
      </c>
      <c r="AYZ62" s="763">
        <f>'Detailed Budget'!AZL72</f>
        <v>0</v>
      </c>
      <c r="AZA62" s="763">
        <f>'Detailed Budget'!AZM72</f>
        <v>0</v>
      </c>
      <c r="AZB62" s="763">
        <f>'Detailed Budget'!AZN72</f>
        <v>0</v>
      </c>
      <c r="AZC62" s="763">
        <f>'Detailed Budget'!AZO72</f>
        <v>0</v>
      </c>
      <c r="AZD62" s="763">
        <f>'Detailed Budget'!AZP72</f>
        <v>0</v>
      </c>
      <c r="AZE62" s="763">
        <f>'Detailed Budget'!AZQ72</f>
        <v>0</v>
      </c>
      <c r="AZF62" s="763">
        <f>'Detailed Budget'!AZR72</f>
        <v>0</v>
      </c>
      <c r="AZG62" s="763">
        <f>'Detailed Budget'!AZS72</f>
        <v>0</v>
      </c>
      <c r="AZH62" s="763">
        <f>'Detailed Budget'!AZT72</f>
        <v>0</v>
      </c>
      <c r="AZI62" s="763">
        <f>'Detailed Budget'!AZU72</f>
        <v>0</v>
      </c>
      <c r="AZJ62" s="763">
        <f>'Detailed Budget'!AZV72</f>
        <v>0</v>
      </c>
      <c r="AZK62" s="763">
        <f>'Detailed Budget'!AZW72</f>
        <v>0</v>
      </c>
      <c r="AZL62" s="763">
        <f>'Detailed Budget'!AZX72</f>
        <v>0</v>
      </c>
      <c r="AZM62" s="763">
        <f>'Detailed Budget'!AZY72</f>
        <v>0</v>
      </c>
      <c r="AZN62" s="763">
        <f>'Detailed Budget'!AZZ72</f>
        <v>0</v>
      </c>
      <c r="AZO62" s="763">
        <f>'Detailed Budget'!BAA72</f>
        <v>0</v>
      </c>
      <c r="AZP62" s="763">
        <f>'Detailed Budget'!BAB72</f>
        <v>0</v>
      </c>
      <c r="AZQ62" s="763">
        <f>'Detailed Budget'!BAC72</f>
        <v>0</v>
      </c>
      <c r="AZR62" s="763">
        <f>'Detailed Budget'!BAD72</f>
        <v>0</v>
      </c>
      <c r="AZS62" s="763">
        <f>'Detailed Budget'!BAE72</f>
        <v>0</v>
      </c>
      <c r="AZT62" s="763">
        <f>'Detailed Budget'!BAF72</f>
        <v>0</v>
      </c>
      <c r="AZU62" s="763">
        <f>'Detailed Budget'!BAG72</f>
        <v>0</v>
      </c>
      <c r="AZV62" s="763">
        <f>'Detailed Budget'!BAH72</f>
        <v>0</v>
      </c>
      <c r="AZW62" s="763">
        <f>'Detailed Budget'!BAI72</f>
        <v>0</v>
      </c>
      <c r="AZX62" s="763">
        <f>'Detailed Budget'!BAJ72</f>
        <v>0</v>
      </c>
      <c r="AZY62" s="763">
        <f>'Detailed Budget'!BAK72</f>
        <v>0</v>
      </c>
      <c r="AZZ62" s="763">
        <f>'Detailed Budget'!BAL72</f>
        <v>0</v>
      </c>
      <c r="BAA62" s="763">
        <f>'Detailed Budget'!BAM72</f>
        <v>0</v>
      </c>
      <c r="BAB62" s="763">
        <f>'Detailed Budget'!BAN72</f>
        <v>0</v>
      </c>
      <c r="BAC62" s="763">
        <f>'Detailed Budget'!BAO72</f>
        <v>0</v>
      </c>
      <c r="BAD62" s="763">
        <f>'Detailed Budget'!BAP72</f>
        <v>0</v>
      </c>
      <c r="BAE62" s="763">
        <f>'Detailed Budget'!BAQ72</f>
        <v>0</v>
      </c>
      <c r="BAF62" s="763">
        <f>'Detailed Budget'!BAR72</f>
        <v>0</v>
      </c>
      <c r="BAG62" s="763">
        <f>'Detailed Budget'!BAS72</f>
        <v>0</v>
      </c>
      <c r="BAH62" s="763">
        <f>'Detailed Budget'!BAT72</f>
        <v>0</v>
      </c>
      <c r="BAI62" s="763">
        <f>'Detailed Budget'!BAU72</f>
        <v>0</v>
      </c>
      <c r="BAJ62" s="763">
        <f>'Detailed Budget'!BAV72</f>
        <v>0</v>
      </c>
      <c r="BAK62" s="763">
        <f>'Detailed Budget'!BAW72</f>
        <v>0</v>
      </c>
      <c r="BAL62" s="763">
        <f>'Detailed Budget'!BAX72</f>
        <v>0</v>
      </c>
      <c r="BAM62" s="763">
        <f>'Detailed Budget'!BAY72</f>
        <v>0</v>
      </c>
      <c r="BAN62" s="763">
        <f>'Detailed Budget'!BAZ72</f>
        <v>0</v>
      </c>
      <c r="BAO62" s="763">
        <f>'Detailed Budget'!BBA72</f>
        <v>0</v>
      </c>
      <c r="BAP62" s="763">
        <f>'Detailed Budget'!BBB72</f>
        <v>0</v>
      </c>
      <c r="BAQ62" s="763">
        <f>'Detailed Budget'!BBC72</f>
        <v>0</v>
      </c>
      <c r="BAR62" s="763">
        <f>'Detailed Budget'!BBD72</f>
        <v>0</v>
      </c>
      <c r="BAS62" s="763">
        <f>'Detailed Budget'!BBE72</f>
        <v>0</v>
      </c>
      <c r="BAT62" s="763">
        <f>'Detailed Budget'!BBF72</f>
        <v>0</v>
      </c>
      <c r="BAU62" s="763">
        <f>'Detailed Budget'!BBG72</f>
        <v>0</v>
      </c>
      <c r="BAV62" s="763">
        <f>'Detailed Budget'!BBH72</f>
        <v>0</v>
      </c>
      <c r="BAW62" s="763">
        <f>'Detailed Budget'!BBI72</f>
        <v>0</v>
      </c>
      <c r="BAX62" s="763">
        <f>'Detailed Budget'!BBJ72</f>
        <v>0</v>
      </c>
      <c r="BAY62" s="763">
        <f>'Detailed Budget'!BBK72</f>
        <v>0</v>
      </c>
      <c r="BAZ62" s="763">
        <f>'Detailed Budget'!BBL72</f>
        <v>0</v>
      </c>
      <c r="BBA62" s="763">
        <f>'Detailed Budget'!BBM72</f>
        <v>0</v>
      </c>
      <c r="BBB62" s="763">
        <f>'Detailed Budget'!BBN72</f>
        <v>0</v>
      </c>
      <c r="BBC62" s="763">
        <f>'Detailed Budget'!BBO72</f>
        <v>0</v>
      </c>
      <c r="BBD62" s="763">
        <f>'Detailed Budget'!BBP72</f>
        <v>0</v>
      </c>
      <c r="BBE62" s="763">
        <f>'Detailed Budget'!BBQ72</f>
        <v>0</v>
      </c>
      <c r="BBF62" s="763">
        <f>'Detailed Budget'!BBR72</f>
        <v>0</v>
      </c>
      <c r="BBG62" s="763">
        <f>'Detailed Budget'!BBS72</f>
        <v>0</v>
      </c>
      <c r="BBH62" s="763">
        <f>'Detailed Budget'!BBT72</f>
        <v>0</v>
      </c>
      <c r="BBI62" s="763">
        <f>'Detailed Budget'!BBU72</f>
        <v>0</v>
      </c>
      <c r="BBJ62" s="763">
        <f>'Detailed Budget'!BBV72</f>
        <v>0</v>
      </c>
      <c r="BBK62" s="763">
        <f>'Detailed Budget'!BBW72</f>
        <v>0</v>
      </c>
      <c r="BBL62" s="763">
        <f>'Detailed Budget'!BBX72</f>
        <v>0</v>
      </c>
      <c r="BBM62" s="763">
        <f>'Detailed Budget'!BBY72</f>
        <v>0</v>
      </c>
      <c r="BBN62" s="763">
        <f>'Detailed Budget'!BBZ72</f>
        <v>0</v>
      </c>
      <c r="BBO62" s="763">
        <f>'Detailed Budget'!BCA72</f>
        <v>0</v>
      </c>
      <c r="BBP62" s="763">
        <f>'Detailed Budget'!BCB72</f>
        <v>0</v>
      </c>
      <c r="BBQ62" s="763">
        <f>'Detailed Budget'!BCC72</f>
        <v>0</v>
      </c>
      <c r="BBR62" s="763">
        <f>'Detailed Budget'!BCD72</f>
        <v>0</v>
      </c>
      <c r="BBS62" s="763">
        <f>'Detailed Budget'!BCE72</f>
        <v>0</v>
      </c>
      <c r="BBT62" s="763">
        <f>'Detailed Budget'!BCF72</f>
        <v>0</v>
      </c>
      <c r="BBU62" s="763">
        <f>'Detailed Budget'!BCG72</f>
        <v>0</v>
      </c>
      <c r="BBV62" s="763">
        <f>'Detailed Budget'!BCH72</f>
        <v>0</v>
      </c>
      <c r="BBW62" s="763">
        <f>'Detailed Budget'!BCI72</f>
        <v>0</v>
      </c>
      <c r="BBX62" s="763">
        <f>'Detailed Budget'!BCJ72</f>
        <v>0</v>
      </c>
      <c r="BBY62" s="763">
        <f>'Detailed Budget'!BCK72</f>
        <v>0</v>
      </c>
      <c r="BBZ62" s="763">
        <f>'Detailed Budget'!BCL72</f>
        <v>0</v>
      </c>
      <c r="BCA62" s="763">
        <f>'Detailed Budget'!BCM72</f>
        <v>0</v>
      </c>
      <c r="BCB62" s="763">
        <f>'Detailed Budget'!BCN72</f>
        <v>0</v>
      </c>
      <c r="BCC62" s="763">
        <f>'Detailed Budget'!BCO72</f>
        <v>0</v>
      </c>
      <c r="BCD62" s="763">
        <f>'Detailed Budget'!BCP72</f>
        <v>0</v>
      </c>
      <c r="BCE62" s="763">
        <f>'Detailed Budget'!BCQ72</f>
        <v>0</v>
      </c>
      <c r="BCF62" s="763">
        <f>'Detailed Budget'!BCR72</f>
        <v>0</v>
      </c>
      <c r="BCG62" s="763">
        <f>'Detailed Budget'!BCS72</f>
        <v>0</v>
      </c>
      <c r="BCH62" s="763">
        <f>'Detailed Budget'!BCT72</f>
        <v>0</v>
      </c>
      <c r="BCI62" s="763">
        <f>'Detailed Budget'!BCU72</f>
        <v>0</v>
      </c>
      <c r="BCJ62" s="763">
        <f>'Detailed Budget'!BCV72</f>
        <v>0</v>
      </c>
      <c r="BCK62" s="763">
        <f>'Detailed Budget'!BCW72</f>
        <v>0</v>
      </c>
      <c r="BCL62" s="763">
        <f>'Detailed Budget'!BCX72</f>
        <v>0</v>
      </c>
      <c r="BCM62" s="763">
        <f>'Detailed Budget'!BCY72</f>
        <v>0</v>
      </c>
      <c r="BCN62" s="763">
        <f>'Detailed Budget'!BCZ72</f>
        <v>0</v>
      </c>
      <c r="BCO62" s="763">
        <f>'Detailed Budget'!BDA72</f>
        <v>0</v>
      </c>
      <c r="BCP62" s="763">
        <f>'Detailed Budget'!BDB72</f>
        <v>0</v>
      </c>
      <c r="BCQ62" s="763">
        <f>'Detailed Budget'!BDC72</f>
        <v>0</v>
      </c>
      <c r="BCR62" s="763">
        <f>'Detailed Budget'!BDD72</f>
        <v>0</v>
      </c>
      <c r="BCS62" s="763">
        <f>'Detailed Budget'!BDE72</f>
        <v>0</v>
      </c>
      <c r="BCT62" s="763">
        <f>'Detailed Budget'!BDF72</f>
        <v>0</v>
      </c>
      <c r="BCU62" s="763">
        <f>'Detailed Budget'!BDG72</f>
        <v>0</v>
      </c>
      <c r="BCV62" s="763">
        <f>'Detailed Budget'!BDH72</f>
        <v>0</v>
      </c>
      <c r="BCW62" s="763">
        <f>'Detailed Budget'!BDI72</f>
        <v>0</v>
      </c>
      <c r="BCX62" s="763">
        <f>'Detailed Budget'!BDJ72</f>
        <v>0</v>
      </c>
      <c r="BCY62" s="763">
        <f>'Detailed Budget'!BDK72</f>
        <v>0</v>
      </c>
      <c r="BCZ62" s="763">
        <f>'Detailed Budget'!BDL72</f>
        <v>0</v>
      </c>
      <c r="BDA62" s="763">
        <f>'Detailed Budget'!BDM72</f>
        <v>0</v>
      </c>
      <c r="BDB62" s="763">
        <f>'Detailed Budget'!BDN72</f>
        <v>0</v>
      </c>
      <c r="BDC62" s="763">
        <f>'Detailed Budget'!BDO72</f>
        <v>0</v>
      </c>
      <c r="BDD62" s="763">
        <f>'Detailed Budget'!BDP72</f>
        <v>0</v>
      </c>
      <c r="BDE62" s="763">
        <f>'Detailed Budget'!BDQ72</f>
        <v>0</v>
      </c>
      <c r="BDF62" s="763">
        <f>'Detailed Budget'!BDR72</f>
        <v>0</v>
      </c>
      <c r="BDG62" s="763">
        <f>'Detailed Budget'!BDS72</f>
        <v>0</v>
      </c>
      <c r="BDH62" s="763">
        <f>'Detailed Budget'!BDT72</f>
        <v>0</v>
      </c>
      <c r="BDI62" s="763">
        <f>'Detailed Budget'!BDU72</f>
        <v>0</v>
      </c>
      <c r="BDJ62" s="763">
        <f>'Detailed Budget'!BDV72</f>
        <v>0</v>
      </c>
      <c r="BDK62" s="763">
        <f>'Detailed Budget'!BDW72</f>
        <v>0</v>
      </c>
      <c r="BDL62" s="763">
        <f>'Detailed Budget'!BDX72</f>
        <v>0</v>
      </c>
      <c r="BDM62" s="763">
        <f>'Detailed Budget'!BDY72</f>
        <v>0</v>
      </c>
      <c r="BDN62" s="763">
        <f>'Detailed Budget'!BDZ72</f>
        <v>0</v>
      </c>
      <c r="BDO62" s="763">
        <f>'Detailed Budget'!BEA72</f>
        <v>0</v>
      </c>
      <c r="BDP62" s="763">
        <f>'Detailed Budget'!BEB72</f>
        <v>0</v>
      </c>
      <c r="BDQ62" s="763">
        <f>'Detailed Budget'!BEC72</f>
        <v>0</v>
      </c>
      <c r="BDR62" s="763">
        <f>'Detailed Budget'!BED72</f>
        <v>0</v>
      </c>
      <c r="BDS62" s="763">
        <f>'Detailed Budget'!BEE72</f>
        <v>0</v>
      </c>
      <c r="BDT62" s="763">
        <f>'Detailed Budget'!BEF72</f>
        <v>0</v>
      </c>
      <c r="BDU62" s="763">
        <f>'Detailed Budget'!BEG72</f>
        <v>0</v>
      </c>
      <c r="BDV62" s="763">
        <f>'Detailed Budget'!BEH72</f>
        <v>0</v>
      </c>
      <c r="BDW62" s="763">
        <f>'Detailed Budget'!BEI72</f>
        <v>0</v>
      </c>
      <c r="BDX62" s="763">
        <f>'Detailed Budget'!BEJ72</f>
        <v>0</v>
      </c>
      <c r="BDY62" s="763">
        <f>'Detailed Budget'!BEK72</f>
        <v>0</v>
      </c>
      <c r="BDZ62" s="763">
        <f>'Detailed Budget'!BEL72</f>
        <v>0</v>
      </c>
      <c r="BEA62" s="763">
        <f>'Detailed Budget'!BEM72</f>
        <v>0</v>
      </c>
      <c r="BEB62" s="763">
        <f>'Detailed Budget'!BEN72</f>
        <v>0</v>
      </c>
      <c r="BEC62" s="763">
        <f>'Detailed Budget'!BEO72</f>
        <v>0</v>
      </c>
      <c r="BED62" s="763">
        <f>'Detailed Budget'!BEP72</f>
        <v>0</v>
      </c>
      <c r="BEE62" s="763">
        <f>'Detailed Budget'!BEQ72</f>
        <v>0</v>
      </c>
      <c r="BEF62" s="763">
        <f>'Detailed Budget'!BER72</f>
        <v>0</v>
      </c>
      <c r="BEG62" s="763">
        <f>'Detailed Budget'!BES72</f>
        <v>0</v>
      </c>
      <c r="BEH62" s="763">
        <f>'Detailed Budget'!BET72</f>
        <v>0</v>
      </c>
      <c r="BEI62" s="763">
        <f>'Detailed Budget'!BEU72</f>
        <v>0</v>
      </c>
      <c r="BEJ62" s="763">
        <f>'Detailed Budget'!BEV72</f>
        <v>0</v>
      </c>
      <c r="BEK62" s="763">
        <f>'Detailed Budget'!BEW72</f>
        <v>0</v>
      </c>
      <c r="BEL62" s="763">
        <f>'Detailed Budget'!BEX72</f>
        <v>0</v>
      </c>
      <c r="BEM62" s="763">
        <f>'Detailed Budget'!BEY72</f>
        <v>0</v>
      </c>
      <c r="BEN62" s="763">
        <f>'Detailed Budget'!BEZ72</f>
        <v>0</v>
      </c>
      <c r="BEO62" s="763">
        <f>'Detailed Budget'!BFA72</f>
        <v>0</v>
      </c>
      <c r="BEP62" s="763">
        <f>'Detailed Budget'!BFB72</f>
        <v>0</v>
      </c>
      <c r="BEQ62" s="763">
        <f>'Detailed Budget'!BFC72</f>
        <v>0</v>
      </c>
      <c r="BER62" s="763">
        <f>'Detailed Budget'!BFD72</f>
        <v>0</v>
      </c>
      <c r="BES62" s="763">
        <f>'Detailed Budget'!BFE72</f>
        <v>0</v>
      </c>
      <c r="BET62" s="763">
        <f>'Detailed Budget'!BFF72</f>
        <v>0</v>
      </c>
      <c r="BEU62" s="763">
        <f>'Detailed Budget'!BFG72</f>
        <v>0</v>
      </c>
      <c r="BEV62" s="763">
        <f>'Detailed Budget'!BFH72</f>
        <v>0</v>
      </c>
      <c r="BEW62" s="763">
        <f>'Detailed Budget'!BFI72</f>
        <v>0</v>
      </c>
      <c r="BEX62" s="763">
        <f>'Detailed Budget'!BFJ72</f>
        <v>0</v>
      </c>
      <c r="BEY62" s="763">
        <f>'Detailed Budget'!BFK72</f>
        <v>0</v>
      </c>
      <c r="BEZ62" s="763">
        <f>'Detailed Budget'!BFL72</f>
        <v>0</v>
      </c>
      <c r="BFA62" s="763">
        <f>'Detailed Budget'!BFM72</f>
        <v>0</v>
      </c>
      <c r="BFB62" s="763">
        <f>'Detailed Budget'!BFN72</f>
        <v>0</v>
      </c>
      <c r="BFC62" s="763">
        <f>'Detailed Budget'!BFO72</f>
        <v>0</v>
      </c>
      <c r="BFD62" s="763">
        <f>'Detailed Budget'!BFP72</f>
        <v>0</v>
      </c>
      <c r="BFE62" s="763">
        <f>'Detailed Budget'!BFQ72</f>
        <v>0</v>
      </c>
      <c r="BFF62" s="763">
        <f>'Detailed Budget'!BFR72</f>
        <v>0</v>
      </c>
      <c r="BFG62" s="763">
        <f>'Detailed Budget'!BFS72</f>
        <v>0</v>
      </c>
      <c r="BFH62" s="763">
        <f>'Detailed Budget'!BFT72</f>
        <v>0</v>
      </c>
      <c r="BFI62" s="763">
        <f>'Detailed Budget'!BFU72</f>
        <v>0</v>
      </c>
      <c r="BFJ62" s="763">
        <f>'Detailed Budget'!BFV72</f>
        <v>0</v>
      </c>
      <c r="BFK62" s="763">
        <f>'Detailed Budget'!BFW72</f>
        <v>0</v>
      </c>
      <c r="BFL62" s="763">
        <f>'Detailed Budget'!BFX72</f>
        <v>0</v>
      </c>
      <c r="BFM62" s="763">
        <f>'Detailed Budget'!BFY72</f>
        <v>0</v>
      </c>
      <c r="BFN62" s="763">
        <f>'Detailed Budget'!BFZ72</f>
        <v>0</v>
      </c>
      <c r="BFO62" s="763">
        <f>'Detailed Budget'!BGA72</f>
        <v>0</v>
      </c>
      <c r="BFP62" s="763">
        <f>'Detailed Budget'!BGB72</f>
        <v>0</v>
      </c>
      <c r="BFQ62" s="763">
        <f>'Detailed Budget'!BGC72</f>
        <v>0</v>
      </c>
      <c r="BFR62" s="763">
        <f>'Detailed Budget'!BGD72</f>
        <v>0</v>
      </c>
      <c r="BFS62" s="763">
        <f>'Detailed Budget'!BGE72</f>
        <v>0</v>
      </c>
      <c r="BFT62" s="763">
        <f>'Detailed Budget'!BGF72</f>
        <v>0</v>
      </c>
      <c r="BFU62" s="763">
        <f>'Detailed Budget'!BGG72</f>
        <v>0</v>
      </c>
      <c r="BFV62" s="763">
        <f>'Detailed Budget'!BGH72</f>
        <v>0</v>
      </c>
      <c r="BFW62" s="763">
        <f>'Detailed Budget'!BGI72</f>
        <v>0</v>
      </c>
      <c r="BFX62" s="763">
        <f>'Detailed Budget'!BGJ72</f>
        <v>0</v>
      </c>
      <c r="BFY62" s="763">
        <f>'Detailed Budget'!BGK72</f>
        <v>0</v>
      </c>
      <c r="BFZ62" s="763">
        <f>'Detailed Budget'!BGL72</f>
        <v>0</v>
      </c>
      <c r="BGA62" s="763">
        <f>'Detailed Budget'!BGM72</f>
        <v>0</v>
      </c>
      <c r="BGB62" s="763">
        <f>'Detailed Budget'!BGN72</f>
        <v>0</v>
      </c>
      <c r="BGC62" s="763">
        <f>'Detailed Budget'!BGO72</f>
        <v>0</v>
      </c>
      <c r="BGD62" s="763">
        <f>'Detailed Budget'!BGP72</f>
        <v>0</v>
      </c>
      <c r="BGE62" s="763">
        <f>'Detailed Budget'!BGQ72</f>
        <v>0</v>
      </c>
      <c r="BGF62" s="763">
        <f>'Detailed Budget'!BGR72</f>
        <v>0</v>
      </c>
      <c r="BGG62" s="763">
        <f>'Detailed Budget'!BGS72</f>
        <v>0</v>
      </c>
      <c r="BGH62" s="763">
        <f>'Detailed Budget'!BGT72</f>
        <v>0</v>
      </c>
      <c r="BGI62" s="763">
        <f>'Detailed Budget'!BGU72</f>
        <v>0</v>
      </c>
      <c r="BGJ62" s="763">
        <f>'Detailed Budget'!BGV72</f>
        <v>0</v>
      </c>
      <c r="BGK62" s="763">
        <f>'Detailed Budget'!BGW72</f>
        <v>0</v>
      </c>
      <c r="BGL62" s="763">
        <f>'Detailed Budget'!BGX72</f>
        <v>0</v>
      </c>
      <c r="BGM62" s="763">
        <f>'Detailed Budget'!BGY72</f>
        <v>0</v>
      </c>
      <c r="BGN62" s="763">
        <f>'Detailed Budget'!BGZ72</f>
        <v>0</v>
      </c>
      <c r="BGO62" s="763">
        <f>'Detailed Budget'!BHA72</f>
        <v>0</v>
      </c>
      <c r="BGP62" s="763">
        <f>'Detailed Budget'!BHB72</f>
        <v>0</v>
      </c>
      <c r="BGQ62" s="763">
        <f>'Detailed Budget'!BHC72</f>
        <v>0</v>
      </c>
      <c r="BGR62" s="763">
        <f>'Detailed Budget'!BHD72</f>
        <v>0</v>
      </c>
      <c r="BGS62" s="763">
        <f>'Detailed Budget'!BHE72</f>
        <v>0</v>
      </c>
      <c r="BGT62" s="763">
        <f>'Detailed Budget'!BHF72</f>
        <v>0</v>
      </c>
      <c r="BGU62" s="763">
        <f>'Detailed Budget'!BHG72</f>
        <v>0</v>
      </c>
      <c r="BGV62" s="763">
        <f>'Detailed Budget'!BHH72</f>
        <v>0</v>
      </c>
      <c r="BGW62" s="763">
        <f>'Detailed Budget'!BHI72</f>
        <v>0</v>
      </c>
      <c r="BGX62" s="763">
        <f>'Detailed Budget'!BHJ72</f>
        <v>0</v>
      </c>
      <c r="BGY62" s="763">
        <f>'Detailed Budget'!BHK72</f>
        <v>0</v>
      </c>
      <c r="BGZ62" s="763">
        <f>'Detailed Budget'!BHL72</f>
        <v>0</v>
      </c>
      <c r="BHA62" s="763">
        <f>'Detailed Budget'!BHM72</f>
        <v>0</v>
      </c>
      <c r="BHB62" s="763">
        <f>'Detailed Budget'!BHN72</f>
        <v>0</v>
      </c>
      <c r="BHC62" s="763">
        <f>'Detailed Budget'!BHO72</f>
        <v>0</v>
      </c>
      <c r="BHD62" s="763">
        <f>'Detailed Budget'!BHP72</f>
        <v>0</v>
      </c>
      <c r="BHE62" s="763">
        <f>'Detailed Budget'!BHQ72</f>
        <v>0</v>
      </c>
      <c r="BHF62" s="763">
        <f>'Detailed Budget'!BHR72</f>
        <v>0</v>
      </c>
      <c r="BHG62" s="763">
        <f>'Detailed Budget'!BHS72</f>
        <v>0</v>
      </c>
      <c r="BHH62" s="763">
        <f>'Detailed Budget'!BHT72</f>
        <v>0</v>
      </c>
      <c r="BHI62" s="763">
        <f>'Detailed Budget'!BHU72</f>
        <v>0</v>
      </c>
      <c r="BHJ62" s="763">
        <f>'Detailed Budget'!BHV72</f>
        <v>0</v>
      </c>
      <c r="BHK62" s="763">
        <f>'Detailed Budget'!BHW72</f>
        <v>0</v>
      </c>
      <c r="BHL62" s="763">
        <f>'Detailed Budget'!BHX72</f>
        <v>0</v>
      </c>
      <c r="BHM62" s="763">
        <f>'Detailed Budget'!BHY72</f>
        <v>0</v>
      </c>
      <c r="BHN62" s="763">
        <f>'Detailed Budget'!BHZ72</f>
        <v>0</v>
      </c>
      <c r="BHO62" s="763">
        <f>'Detailed Budget'!BIA72</f>
        <v>0</v>
      </c>
      <c r="BHP62" s="763">
        <f>'Detailed Budget'!BIB72</f>
        <v>0</v>
      </c>
      <c r="BHQ62" s="763">
        <f>'Detailed Budget'!BIC72</f>
        <v>0</v>
      </c>
      <c r="BHR62" s="763">
        <f>'Detailed Budget'!BID72</f>
        <v>0</v>
      </c>
      <c r="BHS62" s="763">
        <f>'Detailed Budget'!BIE72</f>
        <v>0</v>
      </c>
      <c r="BHT62" s="763">
        <f>'Detailed Budget'!BIF72</f>
        <v>0</v>
      </c>
      <c r="BHU62" s="763">
        <f>'Detailed Budget'!BIG72</f>
        <v>0</v>
      </c>
      <c r="BHV62" s="763">
        <f>'Detailed Budget'!BIH72</f>
        <v>0</v>
      </c>
      <c r="BHW62" s="763">
        <f>'Detailed Budget'!BII72</f>
        <v>0</v>
      </c>
      <c r="BHX62" s="763">
        <f>'Detailed Budget'!BIJ72</f>
        <v>0</v>
      </c>
      <c r="BHY62" s="763">
        <f>'Detailed Budget'!BIK72</f>
        <v>0</v>
      </c>
      <c r="BHZ62" s="763">
        <f>'Detailed Budget'!BIL72</f>
        <v>0</v>
      </c>
      <c r="BIA62" s="763">
        <f>'Detailed Budget'!BIM72</f>
        <v>0</v>
      </c>
      <c r="BIB62" s="763">
        <f>'Detailed Budget'!BIN72</f>
        <v>0</v>
      </c>
      <c r="BIC62" s="763">
        <f>'Detailed Budget'!BIO72</f>
        <v>0</v>
      </c>
      <c r="BID62" s="763">
        <f>'Detailed Budget'!BIP72</f>
        <v>0</v>
      </c>
      <c r="BIE62" s="763">
        <f>'Detailed Budget'!BIQ72</f>
        <v>0</v>
      </c>
      <c r="BIF62" s="763">
        <f>'Detailed Budget'!BIR72</f>
        <v>0</v>
      </c>
      <c r="BIG62" s="763">
        <f>'Detailed Budget'!BIS72</f>
        <v>0</v>
      </c>
      <c r="BIH62" s="763">
        <f>'Detailed Budget'!BIT72</f>
        <v>0</v>
      </c>
      <c r="BII62" s="763">
        <f>'Detailed Budget'!BIU72</f>
        <v>0</v>
      </c>
      <c r="BIJ62" s="763">
        <f>'Detailed Budget'!BIV72</f>
        <v>0</v>
      </c>
      <c r="BIK62" s="763">
        <f>'Detailed Budget'!BIW72</f>
        <v>0</v>
      </c>
      <c r="BIL62" s="763">
        <f>'Detailed Budget'!BIX72</f>
        <v>0</v>
      </c>
      <c r="BIM62" s="763">
        <f>'Detailed Budget'!BIY72</f>
        <v>0</v>
      </c>
      <c r="BIN62" s="763">
        <f>'Detailed Budget'!BIZ72</f>
        <v>0</v>
      </c>
      <c r="BIO62" s="763">
        <f>'Detailed Budget'!BJA72</f>
        <v>0</v>
      </c>
      <c r="BIP62" s="763">
        <f>'Detailed Budget'!BJB72</f>
        <v>0</v>
      </c>
      <c r="BIQ62" s="763">
        <f>'Detailed Budget'!BJC72</f>
        <v>0</v>
      </c>
      <c r="BIR62" s="763">
        <f>'Detailed Budget'!BJD72</f>
        <v>0</v>
      </c>
      <c r="BIS62" s="763">
        <f>'Detailed Budget'!BJE72</f>
        <v>0</v>
      </c>
      <c r="BIT62" s="763">
        <f>'Detailed Budget'!BJF72</f>
        <v>0</v>
      </c>
      <c r="BIU62" s="763">
        <f>'Detailed Budget'!BJG72</f>
        <v>0</v>
      </c>
      <c r="BIV62" s="763">
        <f>'Detailed Budget'!BJH72</f>
        <v>0</v>
      </c>
      <c r="BIW62" s="763">
        <f>'Detailed Budget'!BJI72</f>
        <v>0</v>
      </c>
      <c r="BIX62" s="763">
        <f>'Detailed Budget'!BJJ72</f>
        <v>0</v>
      </c>
      <c r="BIY62" s="763">
        <f>'Detailed Budget'!BJK72</f>
        <v>0</v>
      </c>
      <c r="BIZ62" s="763">
        <f>'Detailed Budget'!BJL72</f>
        <v>0</v>
      </c>
      <c r="BJA62" s="763">
        <f>'Detailed Budget'!BJM72</f>
        <v>0</v>
      </c>
      <c r="BJB62" s="763">
        <f>'Detailed Budget'!BJN72</f>
        <v>0</v>
      </c>
      <c r="BJC62" s="763">
        <f>'Detailed Budget'!BJO72</f>
        <v>0</v>
      </c>
      <c r="BJD62" s="763">
        <f>'Detailed Budget'!BJP72</f>
        <v>0</v>
      </c>
      <c r="BJE62" s="763">
        <f>'Detailed Budget'!BJQ72</f>
        <v>0</v>
      </c>
      <c r="BJF62" s="763">
        <f>'Detailed Budget'!BJR72</f>
        <v>0</v>
      </c>
      <c r="BJG62" s="763">
        <f>'Detailed Budget'!BJS72</f>
        <v>0</v>
      </c>
      <c r="BJH62" s="763">
        <f>'Detailed Budget'!BJT72</f>
        <v>0</v>
      </c>
      <c r="BJI62" s="763">
        <f>'Detailed Budget'!BJU72</f>
        <v>0</v>
      </c>
      <c r="BJJ62" s="763">
        <f>'Detailed Budget'!BJV72</f>
        <v>0</v>
      </c>
      <c r="BJK62" s="763">
        <f>'Detailed Budget'!BJW72</f>
        <v>0</v>
      </c>
      <c r="BJL62" s="763">
        <f>'Detailed Budget'!BJX72</f>
        <v>0</v>
      </c>
      <c r="BJM62" s="763">
        <f>'Detailed Budget'!BJY72</f>
        <v>0</v>
      </c>
      <c r="BJN62" s="763">
        <f>'Detailed Budget'!BJZ72</f>
        <v>0</v>
      </c>
      <c r="BJO62" s="763">
        <f>'Detailed Budget'!BKA72</f>
        <v>0</v>
      </c>
      <c r="BJP62" s="763">
        <f>'Detailed Budget'!BKB72</f>
        <v>0</v>
      </c>
      <c r="BJQ62" s="763">
        <f>'Detailed Budget'!BKC72</f>
        <v>0</v>
      </c>
      <c r="BJR62" s="763">
        <f>'Detailed Budget'!BKD72</f>
        <v>0</v>
      </c>
      <c r="BJS62" s="763">
        <f>'Detailed Budget'!BKE72</f>
        <v>0</v>
      </c>
      <c r="BJT62" s="763">
        <f>'Detailed Budget'!BKF72</f>
        <v>0</v>
      </c>
      <c r="BJU62" s="763">
        <f>'Detailed Budget'!BKG72</f>
        <v>0</v>
      </c>
      <c r="BJV62" s="763">
        <f>'Detailed Budget'!BKH72</f>
        <v>0</v>
      </c>
      <c r="BJW62" s="763">
        <f>'Detailed Budget'!BKI72</f>
        <v>0</v>
      </c>
      <c r="BJX62" s="763">
        <f>'Detailed Budget'!BKJ72</f>
        <v>0</v>
      </c>
      <c r="BJY62" s="763">
        <f>'Detailed Budget'!BKK72</f>
        <v>0</v>
      </c>
      <c r="BJZ62" s="763">
        <f>'Detailed Budget'!BKL72</f>
        <v>0</v>
      </c>
      <c r="BKA62" s="763">
        <f>'Detailed Budget'!BKM72</f>
        <v>0</v>
      </c>
      <c r="BKB62" s="763">
        <f>'Detailed Budget'!BKN72</f>
        <v>0</v>
      </c>
      <c r="BKC62" s="763">
        <f>'Detailed Budget'!BKO72</f>
        <v>0</v>
      </c>
      <c r="BKD62" s="763">
        <f>'Detailed Budget'!BKP72</f>
        <v>0</v>
      </c>
      <c r="BKE62" s="763">
        <f>'Detailed Budget'!BKQ72</f>
        <v>0</v>
      </c>
      <c r="BKF62" s="763">
        <f>'Detailed Budget'!BKR72</f>
        <v>0</v>
      </c>
      <c r="BKG62" s="763">
        <f>'Detailed Budget'!BKS72</f>
        <v>0</v>
      </c>
      <c r="BKH62" s="763">
        <f>'Detailed Budget'!BKT72</f>
        <v>0</v>
      </c>
      <c r="BKI62" s="763">
        <f>'Detailed Budget'!BKU72</f>
        <v>0</v>
      </c>
      <c r="BKJ62" s="763">
        <f>'Detailed Budget'!BKV72</f>
        <v>0</v>
      </c>
      <c r="BKK62" s="763">
        <f>'Detailed Budget'!BKW72</f>
        <v>0</v>
      </c>
      <c r="BKL62" s="763">
        <f>'Detailed Budget'!BKX72</f>
        <v>0</v>
      </c>
      <c r="BKM62" s="763">
        <f>'Detailed Budget'!BKY72</f>
        <v>0</v>
      </c>
      <c r="BKN62" s="763">
        <f>'Detailed Budget'!BKZ72</f>
        <v>0</v>
      </c>
      <c r="BKO62" s="763">
        <f>'Detailed Budget'!BLA72</f>
        <v>0</v>
      </c>
      <c r="BKP62" s="763">
        <f>'Detailed Budget'!BLB72</f>
        <v>0</v>
      </c>
      <c r="BKQ62" s="763">
        <f>'Detailed Budget'!BLC72</f>
        <v>0</v>
      </c>
      <c r="BKR62" s="763">
        <f>'Detailed Budget'!BLD72</f>
        <v>0</v>
      </c>
      <c r="BKS62" s="763">
        <f>'Detailed Budget'!BLE72</f>
        <v>0</v>
      </c>
      <c r="BKT62" s="763">
        <f>'Detailed Budget'!BLF72</f>
        <v>0</v>
      </c>
      <c r="BKU62" s="763">
        <f>'Detailed Budget'!BLG72</f>
        <v>0</v>
      </c>
      <c r="BKV62" s="763">
        <f>'Detailed Budget'!BLH72</f>
        <v>0</v>
      </c>
      <c r="BKW62" s="763">
        <f>'Detailed Budget'!BLI72</f>
        <v>0</v>
      </c>
      <c r="BKX62" s="763">
        <f>'Detailed Budget'!BLJ72</f>
        <v>0</v>
      </c>
      <c r="BKY62" s="763">
        <f>'Detailed Budget'!BLK72</f>
        <v>0</v>
      </c>
      <c r="BKZ62" s="763">
        <f>'Detailed Budget'!BLL72</f>
        <v>0</v>
      </c>
      <c r="BLA62" s="763">
        <f>'Detailed Budget'!BLM72</f>
        <v>0</v>
      </c>
      <c r="BLB62" s="763">
        <f>'Detailed Budget'!BLN72</f>
        <v>0</v>
      </c>
      <c r="BLC62" s="763">
        <f>'Detailed Budget'!BLO72</f>
        <v>0</v>
      </c>
      <c r="BLD62" s="763">
        <f>'Detailed Budget'!BLP72</f>
        <v>0</v>
      </c>
      <c r="BLE62" s="763">
        <f>'Detailed Budget'!BLQ72</f>
        <v>0</v>
      </c>
      <c r="BLF62" s="763">
        <f>'Detailed Budget'!BLR72</f>
        <v>0</v>
      </c>
      <c r="BLG62" s="763">
        <f>'Detailed Budget'!BLS72</f>
        <v>0</v>
      </c>
      <c r="BLH62" s="763">
        <f>'Detailed Budget'!BLT72</f>
        <v>0</v>
      </c>
      <c r="BLI62" s="763">
        <f>'Detailed Budget'!BLU72</f>
        <v>0</v>
      </c>
      <c r="BLJ62" s="763">
        <f>'Detailed Budget'!BLV72</f>
        <v>0</v>
      </c>
      <c r="BLK62" s="763">
        <f>'Detailed Budget'!BLW72</f>
        <v>0</v>
      </c>
      <c r="BLL62" s="763">
        <f>'Detailed Budget'!BLX72</f>
        <v>0</v>
      </c>
      <c r="BLM62" s="763">
        <f>'Detailed Budget'!BLY72</f>
        <v>0</v>
      </c>
      <c r="BLN62" s="763">
        <f>'Detailed Budget'!BLZ72</f>
        <v>0</v>
      </c>
      <c r="BLO62" s="763">
        <f>'Detailed Budget'!BMA72</f>
        <v>0</v>
      </c>
      <c r="BLP62" s="763">
        <f>'Detailed Budget'!BMB72</f>
        <v>0</v>
      </c>
      <c r="BLQ62" s="763">
        <f>'Detailed Budget'!BMC72</f>
        <v>0</v>
      </c>
      <c r="BLR62" s="763">
        <f>'Detailed Budget'!BMD72</f>
        <v>0</v>
      </c>
      <c r="BLS62" s="763">
        <f>'Detailed Budget'!BME72</f>
        <v>0</v>
      </c>
      <c r="BLT62" s="763">
        <f>'Detailed Budget'!BMF72</f>
        <v>0</v>
      </c>
      <c r="BLU62" s="763">
        <f>'Detailed Budget'!BMG72</f>
        <v>0</v>
      </c>
      <c r="BLV62" s="763">
        <f>'Detailed Budget'!BMH72</f>
        <v>0</v>
      </c>
      <c r="BLW62" s="763">
        <f>'Detailed Budget'!BMI72</f>
        <v>0</v>
      </c>
      <c r="BLX62" s="763">
        <f>'Detailed Budget'!BMJ72</f>
        <v>0</v>
      </c>
      <c r="BLY62" s="763">
        <f>'Detailed Budget'!BMK72</f>
        <v>0</v>
      </c>
      <c r="BLZ62" s="763">
        <f>'Detailed Budget'!BML72</f>
        <v>0</v>
      </c>
      <c r="BMA62" s="763">
        <f>'Detailed Budget'!BMM72</f>
        <v>0</v>
      </c>
      <c r="BMB62" s="763">
        <f>'Detailed Budget'!BMN72</f>
        <v>0</v>
      </c>
      <c r="BMC62" s="763">
        <f>'Detailed Budget'!BMO72</f>
        <v>0</v>
      </c>
      <c r="BMD62" s="763">
        <f>'Detailed Budget'!BMP72</f>
        <v>0</v>
      </c>
      <c r="BME62" s="763">
        <f>'Detailed Budget'!BMQ72</f>
        <v>0</v>
      </c>
      <c r="BMF62" s="763">
        <f>'Detailed Budget'!BMR72</f>
        <v>0</v>
      </c>
      <c r="BMG62" s="763">
        <f>'Detailed Budget'!BMS72</f>
        <v>0</v>
      </c>
      <c r="BMH62" s="763">
        <f>'Detailed Budget'!BMT72</f>
        <v>0</v>
      </c>
      <c r="BMI62" s="763">
        <f>'Detailed Budget'!BMU72</f>
        <v>0</v>
      </c>
      <c r="BMJ62" s="763">
        <f>'Detailed Budget'!BMV72</f>
        <v>0</v>
      </c>
      <c r="BMK62" s="763">
        <f>'Detailed Budget'!BMW72</f>
        <v>0</v>
      </c>
      <c r="BML62" s="763">
        <f>'Detailed Budget'!BMX72</f>
        <v>0</v>
      </c>
      <c r="BMM62" s="763">
        <f>'Detailed Budget'!BMY72</f>
        <v>0</v>
      </c>
      <c r="BMN62" s="763">
        <f>'Detailed Budget'!BMZ72</f>
        <v>0</v>
      </c>
      <c r="BMO62" s="763">
        <f>'Detailed Budget'!BNA72</f>
        <v>0</v>
      </c>
      <c r="BMP62" s="763">
        <f>'Detailed Budget'!BNB72</f>
        <v>0</v>
      </c>
      <c r="BMQ62" s="763">
        <f>'Detailed Budget'!BNC72</f>
        <v>0</v>
      </c>
      <c r="BMR62" s="763">
        <f>'Detailed Budget'!BND72</f>
        <v>0</v>
      </c>
      <c r="BMS62" s="763">
        <f>'Detailed Budget'!BNE72</f>
        <v>0</v>
      </c>
      <c r="BMT62" s="763">
        <f>'Detailed Budget'!BNF72</f>
        <v>0</v>
      </c>
      <c r="BMU62" s="763">
        <f>'Detailed Budget'!BNG72</f>
        <v>0</v>
      </c>
      <c r="BMV62" s="763">
        <f>'Detailed Budget'!BNH72</f>
        <v>0</v>
      </c>
      <c r="BMW62" s="763">
        <f>'Detailed Budget'!BNI72</f>
        <v>0</v>
      </c>
      <c r="BMX62" s="763">
        <f>'Detailed Budget'!BNJ72</f>
        <v>0</v>
      </c>
      <c r="BMY62" s="763">
        <f>'Detailed Budget'!BNK72</f>
        <v>0</v>
      </c>
      <c r="BMZ62" s="763">
        <f>'Detailed Budget'!BNL72</f>
        <v>0</v>
      </c>
      <c r="BNA62" s="763">
        <f>'Detailed Budget'!BNM72</f>
        <v>0</v>
      </c>
      <c r="BNB62" s="763">
        <f>'Detailed Budget'!BNN72</f>
        <v>0</v>
      </c>
      <c r="BNC62" s="763">
        <f>'Detailed Budget'!BNO72</f>
        <v>0</v>
      </c>
      <c r="BND62" s="763">
        <f>'Detailed Budget'!BNP72</f>
        <v>0</v>
      </c>
      <c r="BNE62" s="763">
        <f>'Detailed Budget'!BNQ72</f>
        <v>0</v>
      </c>
      <c r="BNF62" s="763">
        <f>'Detailed Budget'!BNR72</f>
        <v>0</v>
      </c>
      <c r="BNG62" s="763">
        <f>'Detailed Budget'!BNS72</f>
        <v>0</v>
      </c>
      <c r="BNH62" s="763">
        <f>'Detailed Budget'!BNT72</f>
        <v>0</v>
      </c>
      <c r="BNI62" s="763">
        <f>'Detailed Budget'!BNU72</f>
        <v>0</v>
      </c>
      <c r="BNJ62" s="763">
        <f>'Detailed Budget'!BNV72</f>
        <v>0</v>
      </c>
      <c r="BNK62" s="763">
        <f>'Detailed Budget'!BNW72</f>
        <v>0</v>
      </c>
      <c r="BNL62" s="763">
        <f>'Detailed Budget'!BNX72</f>
        <v>0</v>
      </c>
      <c r="BNM62" s="763">
        <f>'Detailed Budget'!BNY72</f>
        <v>0</v>
      </c>
      <c r="BNN62" s="763">
        <f>'Detailed Budget'!BNZ72</f>
        <v>0</v>
      </c>
      <c r="BNO62" s="763">
        <f>'Detailed Budget'!BOA72</f>
        <v>0</v>
      </c>
      <c r="BNP62" s="763">
        <f>'Detailed Budget'!BOB72</f>
        <v>0</v>
      </c>
      <c r="BNQ62" s="763">
        <f>'Detailed Budget'!BOC72</f>
        <v>0</v>
      </c>
      <c r="BNR62" s="763">
        <f>'Detailed Budget'!BOD72</f>
        <v>0</v>
      </c>
      <c r="BNS62" s="763">
        <f>'Detailed Budget'!BOE72</f>
        <v>0</v>
      </c>
      <c r="BNT62" s="763">
        <f>'Detailed Budget'!BOF72</f>
        <v>0</v>
      </c>
      <c r="BNU62" s="763">
        <f>'Detailed Budget'!BOG72</f>
        <v>0</v>
      </c>
      <c r="BNV62" s="763">
        <f>'Detailed Budget'!BOH72</f>
        <v>0</v>
      </c>
      <c r="BNW62" s="763">
        <f>'Detailed Budget'!BOI72</f>
        <v>0</v>
      </c>
      <c r="BNX62" s="763">
        <f>'Detailed Budget'!BOJ72</f>
        <v>0</v>
      </c>
      <c r="BNY62" s="763">
        <f>'Detailed Budget'!BOK72</f>
        <v>0</v>
      </c>
      <c r="BNZ62" s="763">
        <f>'Detailed Budget'!BOL72</f>
        <v>0</v>
      </c>
      <c r="BOA62" s="763">
        <f>'Detailed Budget'!BOM72</f>
        <v>0</v>
      </c>
      <c r="BOB62" s="763">
        <f>'Detailed Budget'!BON72</f>
        <v>0</v>
      </c>
      <c r="BOC62" s="763">
        <f>'Detailed Budget'!BOO72</f>
        <v>0</v>
      </c>
      <c r="BOD62" s="763">
        <f>'Detailed Budget'!BOP72</f>
        <v>0</v>
      </c>
      <c r="BOE62" s="763">
        <f>'Detailed Budget'!BOQ72</f>
        <v>0</v>
      </c>
      <c r="BOF62" s="763">
        <f>'Detailed Budget'!BOR72</f>
        <v>0</v>
      </c>
      <c r="BOG62" s="763">
        <f>'Detailed Budget'!BOS72</f>
        <v>0</v>
      </c>
      <c r="BOH62" s="763">
        <f>'Detailed Budget'!BOT72</f>
        <v>0</v>
      </c>
      <c r="BOI62" s="763">
        <f>'Detailed Budget'!BOU72</f>
        <v>0</v>
      </c>
      <c r="BOJ62" s="763">
        <f>'Detailed Budget'!BOV72</f>
        <v>0</v>
      </c>
      <c r="BOK62" s="763">
        <f>'Detailed Budget'!BOW72</f>
        <v>0</v>
      </c>
      <c r="BOL62" s="763">
        <f>'Detailed Budget'!BOX72</f>
        <v>0</v>
      </c>
      <c r="BOM62" s="763">
        <f>'Detailed Budget'!BOY72</f>
        <v>0</v>
      </c>
      <c r="BON62" s="763">
        <f>'Detailed Budget'!BOZ72</f>
        <v>0</v>
      </c>
      <c r="BOO62" s="763">
        <f>'Detailed Budget'!BPA72</f>
        <v>0</v>
      </c>
      <c r="BOP62" s="763">
        <f>'Detailed Budget'!BPB72</f>
        <v>0</v>
      </c>
      <c r="BOQ62" s="763">
        <f>'Detailed Budget'!BPC72</f>
        <v>0</v>
      </c>
      <c r="BOR62" s="763">
        <f>'Detailed Budget'!BPD72</f>
        <v>0</v>
      </c>
      <c r="BOS62" s="763">
        <f>'Detailed Budget'!BPE72</f>
        <v>0</v>
      </c>
      <c r="BOT62" s="763">
        <f>'Detailed Budget'!BPF72</f>
        <v>0</v>
      </c>
      <c r="BOU62" s="763">
        <f>'Detailed Budget'!BPG72</f>
        <v>0</v>
      </c>
      <c r="BOV62" s="763">
        <f>'Detailed Budget'!BPH72</f>
        <v>0</v>
      </c>
      <c r="BOW62" s="763">
        <f>'Detailed Budget'!BPI72</f>
        <v>0</v>
      </c>
      <c r="BOX62" s="763">
        <f>'Detailed Budget'!BPJ72</f>
        <v>0</v>
      </c>
      <c r="BOY62" s="763">
        <f>'Detailed Budget'!BPK72</f>
        <v>0</v>
      </c>
      <c r="BOZ62" s="763">
        <f>'Detailed Budget'!BPL72</f>
        <v>0</v>
      </c>
      <c r="BPA62" s="763">
        <f>'Detailed Budget'!BPM72</f>
        <v>0</v>
      </c>
      <c r="BPB62" s="763">
        <f>'Detailed Budget'!BPN72</f>
        <v>0</v>
      </c>
      <c r="BPC62" s="763">
        <f>'Detailed Budget'!BPO72</f>
        <v>0</v>
      </c>
      <c r="BPD62" s="763">
        <f>'Detailed Budget'!BPP72</f>
        <v>0</v>
      </c>
      <c r="BPE62" s="763">
        <f>'Detailed Budget'!BPQ72</f>
        <v>0</v>
      </c>
      <c r="BPF62" s="763">
        <f>'Detailed Budget'!BPR72</f>
        <v>0</v>
      </c>
      <c r="BPG62" s="763">
        <f>'Detailed Budget'!BPS72</f>
        <v>0</v>
      </c>
      <c r="BPH62" s="763">
        <f>'Detailed Budget'!BPT72</f>
        <v>0</v>
      </c>
      <c r="BPI62" s="763">
        <f>'Detailed Budget'!BPU72</f>
        <v>0</v>
      </c>
      <c r="BPJ62" s="763">
        <f>'Detailed Budget'!BPV72</f>
        <v>0</v>
      </c>
      <c r="BPK62" s="763">
        <f>'Detailed Budget'!BPW72</f>
        <v>0</v>
      </c>
      <c r="BPL62" s="763">
        <f>'Detailed Budget'!BPX72</f>
        <v>0</v>
      </c>
      <c r="BPM62" s="763">
        <f>'Detailed Budget'!BPY72</f>
        <v>0</v>
      </c>
      <c r="BPN62" s="763">
        <f>'Detailed Budget'!BPZ72</f>
        <v>0</v>
      </c>
      <c r="BPO62" s="763">
        <f>'Detailed Budget'!BQA72</f>
        <v>0</v>
      </c>
      <c r="BPP62" s="763">
        <f>'Detailed Budget'!BQB72</f>
        <v>0</v>
      </c>
      <c r="BPQ62" s="763">
        <f>'Detailed Budget'!BQC72</f>
        <v>0</v>
      </c>
      <c r="BPR62" s="763">
        <f>'Detailed Budget'!BQD72</f>
        <v>0</v>
      </c>
      <c r="BPS62" s="763">
        <f>'Detailed Budget'!BQE72</f>
        <v>0</v>
      </c>
      <c r="BPT62" s="763">
        <f>'Detailed Budget'!BQF72</f>
        <v>0</v>
      </c>
      <c r="BPU62" s="763">
        <f>'Detailed Budget'!BQG72</f>
        <v>0</v>
      </c>
      <c r="BPV62" s="763">
        <f>'Detailed Budget'!BQH72</f>
        <v>0</v>
      </c>
      <c r="BPW62" s="763">
        <f>'Detailed Budget'!BQI72</f>
        <v>0</v>
      </c>
      <c r="BPX62" s="763">
        <f>'Detailed Budget'!BQJ72</f>
        <v>0</v>
      </c>
      <c r="BPY62" s="763">
        <f>'Detailed Budget'!BQK72</f>
        <v>0</v>
      </c>
      <c r="BPZ62" s="763">
        <f>'Detailed Budget'!BQL72</f>
        <v>0</v>
      </c>
      <c r="BQA62" s="763">
        <f>'Detailed Budget'!BQM72</f>
        <v>0</v>
      </c>
      <c r="BQB62" s="763">
        <f>'Detailed Budget'!BQN72</f>
        <v>0</v>
      </c>
      <c r="BQC62" s="763">
        <f>'Detailed Budget'!BQO72</f>
        <v>0</v>
      </c>
      <c r="BQD62" s="763">
        <f>'Detailed Budget'!BQP72</f>
        <v>0</v>
      </c>
      <c r="BQE62" s="763">
        <f>'Detailed Budget'!BQQ72</f>
        <v>0</v>
      </c>
      <c r="BQF62" s="763">
        <f>'Detailed Budget'!BQR72</f>
        <v>0</v>
      </c>
      <c r="BQG62" s="763">
        <f>'Detailed Budget'!BQS72</f>
        <v>0</v>
      </c>
      <c r="BQH62" s="763">
        <f>'Detailed Budget'!BQT72</f>
        <v>0</v>
      </c>
      <c r="BQI62" s="763">
        <f>'Detailed Budget'!BQU72</f>
        <v>0</v>
      </c>
      <c r="BQJ62" s="763">
        <f>'Detailed Budget'!BQV72</f>
        <v>0</v>
      </c>
      <c r="BQK62" s="763">
        <f>'Detailed Budget'!BQW72</f>
        <v>0</v>
      </c>
      <c r="BQL62" s="763">
        <f>'Detailed Budget'!BQX72</f>
        <v>0</v>
      </c>
      <c r="BQM62" s="763">
        <f>'Detailed Budget'!BQY72</f>
        <v>0</v>
      </c>
      <c r="BQN62" s="763">
        <f>'Detailed Budget'!BQZ72</f>
        <v>0</v>
      </c>
      <c r="BQO62" s="763">
        <f>'Detailed Budget'!BRA72</f>
        <v>0</v>
      </c>
      <c r="BQP62" s="763">
        <f>'Detailed Budget'!BRB72</f>
        <v>0</v>
      </c>
      <c r="BQQ62" s="763">
        <f>'Detailed Budget'!BRC72</f>
        <v>0</v>
      </c>
      <c r="BQR62" s="763">
        <f>'Detailed Budget'!BRD72</f>
        <v>0</v>
      </c>
      <c r="BQS62" s="763">
        <f>'Detailed Budget'!BRE72</f>
        <v>0</v>
      </c>
      <c r="BQT62" s="763">
        <f>'Detailed Budget'!BRF72</f>
        <v>0</v>
      </c>
      <c r="BQU62" s="763">
        <f>'Detailed Budget'!BRG72</f>
        <v>0</v>
      </c>
      <c r="BQV62" s="763">
        <f>'Detailed Budget'!BRH72</f>
        <v>0</v>
      </c>
      <c r="BQW62" s="763">
        <f>'Detailed Budget'!BRI72</f>
        <v>0</v>
      </c>
      <c r="BQX62" s="763">
        <f>'Detailed Budget'!BRJ72</f>
        <v>0</v>
      </c>
      <c r="BQY62" s="763">
        <f>'Detailed Budget'!BRK72</f>
        <v>0</v>
      </c>
      <c r="BQZ62" s="763">
        <f>'Detailed Budget'!BRL72</f>
        <v>0</v>
      </c>
      <c r="BRA62" s="763">
        <f>'Detailed Budget'!BRM72</f>
        <v>0</v>
      </c>
      <c r="BRB62" s="763">
        <f>'Detailed Budget'!BRN72</f>
        <v>0</v>
      </c>
      <c r="BRC62" s="763">
        <f>'Detailed Budget'!BRO72</f>
        <v>0</v>
      </c>
      <c r="BRD62" s="763">
        <f>'Detailed Budget'!BRP72</f>
        <v>0</v>
      </c>
      <c r="BRE62" s="763">
        <f>'Detailed Budget'!BRQ72</f>
        <v>0</v>
      </c>
      <c r="BRF62" s="763">
        <f>'Detailed Budget'!BRR72</f>
        <v>0</v>
      </c>
      <c r="BRG62" s="763">
        <f>'Detailed Budget'!BRS72</f>
        <v>0</v>
      </c>
      <c r="BRH62" s="763">
        <f>'Detailed Budget'!BRT72</f>
        <v>0</v>
      </c>
      <c r="BRI62" s="763">
        <f>'Detailed Budget'!BRU72</f>
        <v>0</v>
      </c>
      <c r="BRJ62" s="763">
        <f>'Detailed Budget'!BRV72</f>
        <v>0</v>
      </c>
      <c r="BRK62" s="763">
        <f>'Detailed Budget'!BRW72</f>
        <v>0</v>
      </c>
      <c r="BRL62" s="763">
        <f>'Detailed Budget'!BRX72</f>
        <v>0</v>
      </c>
      <c r="BRM62" s="763">
        <f>'Detailed Budget'!BRY72</f>
        <v>0</v>
      </c>
      <c r="BRN62" s="763">
        <f>'Detailed Budget'!BRZ72</f>
        <v>0</v>
      </c>
      <c r="BRO62" s="763">
        <f>'Detailed Budget'!BSA72</f>
        <v>0</v>
      </c>
      <c r="BRP62" s="763">
        <f>'Detailed Budget'!BSB72</f>
        <v>0</v>
      </c>
      <c r="BRQ62" s="763">
        <f>'Detailed Budget'!BSC72</f>
        <v>0</v>
      </c>
      <c r="BRR62" s="763">
        <f>'Detailed Budget'!BSD72</f>
        <v>0</v>
      </c>
      <c r="BRS62" s="763">
        <f>'Detailed Budget'!BSE72</f>
        <v>0</v>
      </c>
      <c r="BRT62" s="763">
        <f>'Detailed Budget'!BSF72</f>
        <v>0</v>
      </c>
      <c r="BRU62" s="763">
        <f>'Detailed Budget'!BSG72</f>
        <v>0</v>
      </c>
      <c r="BRV62" s="763">
        <f>'Detailed Budget'!BSH72</f>
        <v>0</v>
      </c>
      <c r="BRW62" s="763">
        <f>'Detailed Budget'!BSI72</f>
        <v>0</v>
      </c>
      <c r="BRX62" s="763">
        <f>'Detailed Budget'!BSJ72</f>
        <v>0</v>
      </c>
      <c r="BRY62" s="763">
        <f>'Detailed Budget'!BSK72</f>
        <v>0</v>
      </c>
      <c r="BRZ62" s="763">
        <f>'Detailed Budget'!BSL72</f>
        <v>0</v>
      </c>
      <c r="BSA62" s="763">
        <f>'Detailed Budget'!BSM72</f>
        <v>0</v>
      </c>
      <c r="BSB62" s="763">
        <f>'Detailed Budget'!BSN72</f>
        <v>0</v>
      </c>
      <c r="BSC62" s="763">
        <f>'Detailed Budget'!BSO72</f>
        <v>0</v>
      </c>
      <c r="BSD62" s="763">
        <f>'Detailed Budget'!BSP72</f>
        <v>0</v>
      </c>
      <c r="BSE62" s="763">
        <f>'Detailed Budget'!BSQ72</f>
        <v>0</v>
      </c>
      <c r="BSF62" s="763">
        <f>'Detailed Budget'!BSR72</f>
        <v>0</v>
      </c>
      <c r="BSG62" s="763">
        <f>'Detailed Budget'!BSS72</f>
        <v>0</v>
      </c>
      <c r="BSH62" s="763">
        <f>'Detailed Budget'!BST72</f>
        <v>0</v>
      </c>
      <c r="BSI62" s="763">
        <f>'Detailed Budget'!BSU72</f>
        <v>0</v>
      </c>
      <c r="BSJ62" s="763">
        <f>'Detailed Budget'!BSV72</f>
        <v>0</v>
      </c>
      <c r="BSK62" s="763">
        <f>'Detailed Budget'!BSW72</f>
        <v>0</v>
      </c>
      <c r="BSL62" s="763">
        <f>'Detailed Budget'!BSX72</f>
        <v>0</v>
      </c>
      <c r="BSM62" s="763">
        <f>'Detailed Budget'!BSY72</f>
        <v>0</v>
      </c>
      <c r="BSN62" s="763">
        <f>'Detailed Budget'!BSZ72</f>
        <v>0</v>
      </c>
      <c r="BSO62" s="763">
        <f>'Detailed Budget'!BTA72</f>
        <v>0</v>
      </c>
      <c r="BSP62" s="763">
        <f>'Detailed Budget'!BTB72</f>
        <v>0</v>
      </c>
      <c r="BSQ62" s="763">
        <f>'Detailed Budget'!BTC72</f>
        <v>0</v>
      </c>
      <c r="BSR62" s="763">
        <f>'Detailed Budget'!BTD72</f>
        <v>0</v>
      </c>
      <c r="BSS62" s="763">
        <f>'Detailed Budget'!BTE72</f>
        <v>0</v>
      </c>
      <c r="BST62" s="763">
        <f>'Detailed Budget'!BTF72</f>
        <v>0</v>
      </c>
      <c r="BSU62" s="763">
        <f>'Detailed Budget'!BTG72</f>
        <v>0</v>
      </c>
      <c r="BSV62" s="763">
        <f>'Detailed Budget'!BTH72</f>
        <v>0</v>
      </c>
      <c r="BSW62" s="763">
        <f>'Detailed Budget'!BTI72</f>
        <v>0</v>
      </c>
      <c r="BSX62" s="763">
        <f>'Detailed Budget'!BTJ72</f>
        <v>0</v>
      </c>
      <c r="BSY62" s="763">
        <f>'Detailed Budget'!BTK72</f>
        <v>0</v>
      </c>
      <c r="BSZ62" s="763">
        <f>'Detailed Budget'!BTL72</f>
        <v>0</v>
      </c>
      <c r="BTA62" s="763">
        <f>'Detailed Budget'!BTM72</f>
        <v>0</v>
      </c>
      <c r="BTB62" s="763">
        <f>'Detailed Budget'!BTN72</f>
        <v>0</v>
      </c>
      <c r="BTC62" s="763">
        <f>'Detailed Budget'!BTO72</f>
        <v>0</v>
      </c>
      <c r="BTD62" s="763">
        <f>'Detailed Budget'!BTP72</f>
        <v>0</v>
      </c>
      <c r="BTE62" s="763">
        <f>'Detailed Budget'!BTQ72</f>
        <v>0</v>
      </c>
      <c r="BTF62" s="763">
        <f>'Detailed Budget'!BTR72</f>
        <v>0</v>
      </c>
      <c r="BTG62" s="763">
        <f>'Detailed Budget'!BTS72</f>
        <v>0</v>
      </c>
      <c r="BTH62" s="763">
        <f>'Detailed Budget'!BTT72</f>
        <v>0</v>
      </c>
      <c r="BTI62" s="763">
        <f>'Detailed Budget'!BTU72</f>
        <v>0</v>
      </c>
      <c r="BTJ62" s="763">
        <f>'Detailed Budget'!BTV72</f>
        <v>0</v>
      </c>
      <c r="BTK62" s="763">
        <f>'Detailed Budget'!BTW72</f>
        <v>0</v>
      </c>
      <c r="BTL62" s="763">
        <f>'Detailed Budget'!BTX72</f>
        <v>0</v>
      </c>
      <c r="BTM62" s="763">
        <f>'Detailed Budget'!BTY72</f>
        <v>0</v>
      </c>
      <c r="BTN62" s="763">
        <f>'Detailed Budget'!BTZ72</f>
        <v>0</v>
      </c>
      <c r="BTO62" s="763">
        <f>'Detailed Budget'!BUA72</f>
        <v>0</v>
      </c>
      <c r="BTP62" s="763">
        <f>'Detailed Budget'!BUB72</f>
        <v>0</v>
      </c>
      <c r="BTQ62" s="763">
        <f>'Detailed Budget'!BUC72</f>
        <v>0</v>
      </c>
      <c r="BTR62" s="763">
        <f>'Detailed Budget'!BUD72</f>
        <v>0</v>
      </c>
      <c r="BTS62" s="763">
        <f>'Detailed Budget'!BUE72</f>
        <v>0</v>
      </c>
      <c r="BTT62" s="763">
        <f>'Detailed Budget'!BUF72</f>
        <v>0</v>
      </c>
      <c r="BTU62" s="763">
        <f>'Detailed Budget'!BUG72</f>
        <v>0</v>
      </c>
      <c r="BTV62" s="763">
        <f>'Detailed Budget'!BUH72</f>
        <v>0</v>
      </c>
      <c r="BTW62" s="763">
        <f>'Detailed Budget'!BUI72</f>
        <v>0</v>
      </c>
      <c r="BTX62" s="763">
        <f>'Detailed Budget'!BUJ72</f>
        <v>0</v>
      </c>
      <c r="BTY62" s="763">
        <f>'Detailed Budget'!BUK72</f>
        <v>0</v>
      </c>
      <c r="BTZ62" s="763">
        <f>'Detailed Budget'!BUL72</f>
        <v>0</v>
      </c>
      <c r="BUA62" s="763">
        <f>'Detailed Budget'!BUM72</f>
        <v>0</v>
      </c>
      <c r="BUB62" s="763">
        <f>'Detailed Budget'!BUN72</f>
        <v>0</v>
      </c>
      <c r="BUC62" s="763">
        <f>'Detailed Budget'!BUO72</f>
        <v>0</v>
      </c>
      <c r="BUD62" s="763">
        <f>'Detailed Budget'!BUP72</f>
        <v>0</v>
      </c>
      <c r="BUE62" s="763">
        <f>'Detailed Budget'!BUQ72</f>
        <v>0</v>
      </c>
      <c r="BUF62" s="763">
        <f>'Detailed Budget'!BUR72</f>
        <v>0</v>
      </c>
      <c r="BUG62" s="763">
        <f>'Detailed Budget'!BUS72</f>
        <v>0</v>
      </c>
      <c r="BUH62" s="763">
        <f>'Detailed Budget'!BUT72</f>
        <v>0</v>
      </c>
      <c r="BUI62" s="763">
        <f>'Detailed Budget'!BUU72</f>
        <v>0</v>
      </c>
      <c r="BUJ62" s="763">
        <f>'Detailed Budget'!BUV72</f>
        <v>0</v>
      </c>
      <c r="BUK62" s="763">
        <f>'Detailed Budget'!BUW72</f>
        <v>0</v>
      </c>
      <c r="BUL62" s="763">
        <f>'Detailed Budget'!BUX72</f>
        <v>0</v>
      </c>
      <c r="BUM62" s="763">
        <f>'Detailed Budget'!BUY72</f>
        <v>0</v>
      </c>
      <c r="BUN62" s="763">
        <f>'Detailed Budget'!BUZ72</f>
        <v>0</v>
      </c>
      <c r="BUO62" s="763">
        <f>'Detailed Budget'!BVA72</f>
        <v>0</v>
      </c>
      <c r="BUP62" s="763">
        <f>'Detailed Budget'!BVB72</f>
        <v>0</v>
      </c>
      <c r="BUQ62" s="763">
        <f>'Detailed Budget'!BVC72</f>
        <v>0</v>
      </c>
      <c r="BUR62" s="763">
        <f>'Detailed Budget'!BVD72</f>
        <v>0</v>
      </c>
      <c r="BUS62" s="763">
        <f>'Detailed Budget'!BVE72</f>
        <v>0</v>
      </c>
      <c r="BUT62" s="763">
        <f>'Detailed Budget'!BVF72</f>
        <v>0</v>
      </c>
      <c r="BUU62" s="763">
        <f>'Detailed Budget'!BVG72</f>
        <v>0</v>
      </c>
      <c r="BUV62" s="763">
        <f>'Detailed Budget'!BVH72</f>
        <v>0</v>
      </c>
      <c r="BUW62" s="763">
        <f>'Detailed Budget'!BVI72</f>
        <v>0</v>
      </c>
      <c r="BUX62" s="763">
        <f>'Detailed Budget'!BVJ72</f>
        <v>0</v>
      </c>
      <c r="BUY62" s="763">
        <f>'Detailed Budget'!BVK72</f>
        <v>0</v>
      </c>
      <c r="BUZ62" s="763">
        <f>'Detailed Budget'!BVL72</f>
        <v>0</v>
      </c>
      <c r="BVA62" s="763">
        <f>'Detailed Budget'!BVM72</f>
        <v>0</v>
      </c>
      <c r="BVB62" s="763">
        <f>'Detailed Budget'!BVN72</f>
        <v>0</v>
      </c>
      <c r="BVC62" s="763">
        <f>'Detailed Budget'!BVO72</f>
        <v>0</v>
      </c>
      <c r="BVD62" s="763">
        <f>'Detailed Budget'!BVP72</f>
        <v>0</v>
      </c>
      <c r="BVE62" s="763">
        <f>'Detailed Budget'!BVQ72</f>
        <v>0</v>
      </c>
      <c r="BVF62" s="763">
        <f>'Detailed Budget'!BVR72</f>
        <v>0</v>
      </c>
      <c r="BVG62" s="763">
        <f>'Detailed Budget'!BVS72</f>
        <v>0</v>
      </c>
      <c r="BVH62" s="763">
        <f>'Detailed Budget'!BVT72</f>
        <v>0</v>
      </c>
      <c r="BVI62" s="763">
        <f>'Detailed Budget'!BVU72</f>
        <v>0</v>
      </c>
      <c r="BVJ62" s="763">
        <f>'Detailed Budget'!BVV72</f>
        <v>0</v>
      </c>
      <c r="BVK62" s="763">
        <f>'Detailed Budget'!BVW72</f>
        <v>0</v>
      </c>
      <c r="BVL62" s="763">
        <f>'Detailed Budget'!BVX72</f>
        <v>0</v>
      </c>
      <c r="BVM62" s="763">
        <f>'Detailed Budget'!BVY72</f>
        <v>0</v>
      </c>
      <c r="BVN62" s="763">
        <f>'Detailed Budget'!BVZ72</f>
        <v>0</v>
      </c>
      <c r="BVO62" s="763">
        <f>'Detailed Budget'!BWA72</f>
        <v>0</v>
      </c>
      <c r="BVP62" s="763">
        <f>'Detailed Budget'!BWB72</f>
        <v>0</v>
      </c>
      <c r="BVQ62" s="763">
        <f>'Detailed Budget'!BWC72</f>
        <v>0</v>
      </c>
      <c r="BVR62" s="763">
        <f>'Detailed Budget'!BWD72</f>
        <v>0</v>
      </c>
      <c r="BVS62" s="763">
        <f>'Detailed Budget'!BWE72</f>
        <v>0</v>
      </c>
      <c r="BVT62" s="763">
        <f>'Detailed Budget'!BWF72</f>
        <v>0</v>
      </c>
      <c r="BVU62" s="763">
        <f>'Detailed Budget'!BWG72</f>
        <v>0</v>
      </c>
      <c r="BVV62" s="763">
        <f>'Detailed Budget'!BWH72</f>
        <v>0</v>
      </c>
      <c r="BVW62" s="763">
        <f>'Detailed Budget'!BWI72</f>
        <v>0</v>
      </c>
      <c r="BVX62" s="763">
        <f>'Detailed Budget'!BWJ72</f>
        <v>0</v>
      </c>
      <c r="BVY62" s="763">
        <f>'Detailed Budget'!BWK72</f>
        <v>0</v>
      </c>
      <c r="BVZ62" s="763">
        <f>'Detailed Budget'!BWL72</f>
        <v>0</v>
      </c>
      <c r="BWA62" s="763">
        <f>'Detailed Budget'!BWM72</f>
        <v>0</v>
      </c>
      <c r="BWB62" s="763">
        <f>'Detailed Budget'!BWN72</f>
        <v>0</v>
      </c>
      <c r="BWC62" s="763">
        <f>'Detailed Budget'!BWO72</f>
        <v>0</v>
      </c>
      <c r="BWD62" s="763">
        <f>'Detailed Budget'!BWP72</f>
        <v>0</v>
      </c>
      <c r="BWE62" s="763">
        <f>'Detailed Budget'!BWQ72</f>
        <v>0</v>
      </c>
      <c r="BWF62" s="763">
        <f>'Detailed Budget'!BWR72</f>
        <v>0</v>
      </c>
      <c r="BWG62" s="763">
        <f>'Detailed Budget'!BWS72</f>
        <v>0</v>
      </c>
      <c r="BWH62" s="763">
        <f>'Detailed Budget'!BWT72</f>
        <v>0</v>
      </c>
      <c r="BWI62" s="763">
        <f>'Detailed Budget'!BWU72</f>
        <v>0</v>
      </c>
      <c r="BWJ62" s="763">
        <f>'Detailed Budget'!BWV72</f>
        <v>0</v>
      </c>
      <c r="BWK62" s="763">
        <f>'Detailed Budget'!BWW72</f>
        <v>0</v>
      </c>
      <c r="BWL62" s="763">
        <f>'Detailed Budget'!BWX72</f>
        <v>0</v>
      </c>
      <c r="BWM62" s="763">
        <f>'Detailed Budget'!BWY72</f>
        <v>0</v>
      </c>
      <c r="BWN62" s="763">
        <f>'Detailed Budget'!BWZ72</f>
        <v>0</v>
      </c>
      <c r="BWO62" s="763">
        <f>'Detailed Budget'!BXA72</f>
        <v>0</v>
      </c>
      <c r="BWP62" s="763">
        <f>'Detailed Budget'!BXB72</f>
        <v>0</v>
      </c>
      <c r="BWQ62" s="763">
        <f>'Detailed Budget'!BXC72</f>
        <v>0</v>
      </c>
      <c r="BWR62" s="763">
        <f>'Detailed Budget'!BXD72</f>
        <v>0</v>
      </c>
      <c r="BWS62" s="763">
        <f>'Detailed Budget'!BXE72</f>
        <v>0</v>
      </c>
      <c r="BWT62" s="763">
        <f>'Detailed Budget'!BXF72</f>
        <v>0</v>
      </c>
      <c r="BWU62" s="763">
        <f>'Detailed Budget'!BXG72</f>
        <v>0</v>
      </c>
      <c r="BWV62" s="763">
        <f>'Detailed Budget'!BXH72</f>
        <v>0</v>
      </c>
      <c r="BWW62" s="763">
        <f>'Detailed Budget'!BXI72</f>
        <v>0</v>
      </c>
      <c r="BWX62" s="763">
        <f>'Detailed Budget'!BXJ72</f>
        <v>0</v>
      </c>
      <c r="BWY62" s="763">
        <f>'Detailed Budget'!BXK72</f>
        <v>0</v>
      </c>
      <c r="BWZ62" s="763">
        <f>'Detailed Budget'!BXL72</f>
        <v>0</v>
      </c>
      <c r="BXA62" s="763">
        <f>'Detailed Budget'!BXM72</f>
        <v>0</v>
      </c>
      <c r="BXB62" s="763">
        <f>'Detailed Budget'!BXN72</f>
        <v>0</v>
      </c>
      <c r="BXC62" s="763">
        <f>'Detailed Budget'!BXO72</f>
        <v>0</v>
      </c>
      <c r="BXD62" s="763">
        <f>'Detailed Budget'!BXP72</f>
        <v>0</v>
      </c>
      <c r="BXE62" s="763">
        <f>'Detailed Budget'!BXQ72</f>
        <v>0</v>
      </c>
      <c r="BXF62" s="763">
        <f>'Detailed Budget'!BXR72</f>
        <v>0</v>
      </c>
      <c r="BXG62" s="763">
        <f>'Detailed Budget'!BXS72</f>
        <v>0</v>
      </c>
      <c r="BXH62" s="763">
        <f>'Detailed Budget'!BXT72</f>
        <v>0</v>
      </c>
      <c r="BXI62" s="763">
        <f>'Detailed Budget'!BXU72</f>
        <v>0</v>
      </c>
      <c r="BXJ62" s="763">
        <f>'Detailed Budget'!BXV72</f>
        <v>0</v>
      </c>
      <c r="BXK62" s="763">
        <f>'Detailed Budget'!BXW72</f>
        <v>0</v>
      </c>
      <c r="BXL62" s="763">
        <f>'Detailed Budget'!BXX72</f>
        <v>0</v>
      </c>
      <c r="BXM62" s="763">
        <f>'Detailed Budget'!BXY72</f>
        <v>0</v>
      </c>
      <c r="BXN62" s="763">
        <f>'Detailed Budget'!BXZ72</f>
        <v>0</v>
      </c>
      <c r="BXO62" s="763">
        <f>'Detailed Budget'!BYA72</f>
        <v>0</v>
      </c>
      <c r="BXP62" s="763">
        <f>'Detailed Budget'!BYB72</f>
        <v>0</v>
      </c>
      <c r="BXQ62" s="763">
        <f>'Detailed Budget'!BYC72</f>
        <v>0</v>
      </c>
      <c r="BXR62" s="763">
        <f>'Detailed Budget'!BYD72</f>
        <v>0</v>
      </c>
      <c r="BXS62" s="763">
        <f>'Detailed Budget'!BYE72</f>
        <v>0</v>
      </c>
      <c r="BXT62" s="763">
        <f>'Detailed Budget'!BYF72</f>
        <v>0</v>
      </c>
      <c r="BXU62" s="763">
        <f>'Detailed Budget'!BYG72</f>
        <v>0</v>
      </c>
      <c r="BXV62" s="763">
        <f>'Detailed Budget'!BYH72</f>
        <v>0</v>
      </c>
      <c r="BXW62" s="763">
        <f>'Detailed Budget'!BYI72</f>
        <v>0</v>
      </c>
      <c r="BXX62" s="763">
        <f>'Detailed Budget'!BYJ72</f>
        <v>0</v>
      </c>
      <c r="BXY62" s="763">
        <f>'Detailed Budget'!BYK72</f>
        <v>0</v>
      </c>
      <c r="BXZ62" s="763">
        <f>'Detailed Budget'!BYL72</f>
        <v>0</v>
      </c>
      <c r="BYA62" s="763">
        <f>'Detailed Budget'!BYM72</f>
        <v>0</v>
      </c>
      <c r="BYB62" s="763">
        <f>'Detailed Budget'!BYN72</f>
        <v>0</v>
      </c>
      <c r="BYC62" s="763">
        <f>'Detailed Budget'!BYO72</f>
        <v>0</v>
      </c>
      <c r="BYD62" s="763">
        <f>'Detailed Budget'!BYP72</f>
        <v>0</v>
      </c>
      <c r="BYE62" s="763">
        <f>'Detailed Budget'!BYQ72</f>
        <v>0</v>
      </c>
      <c r="BYF62" s="763">
        <f>'Detailed Budget'!BYR72</f>
        <v>0</v>
      </c>
      <c r="BYG62" s="763">
        <f>'Detailed Budget'!BYS72</f>
        <v>0</v>
      </c>
      <c r="BYH62" s="763">
        <f>'Detailed Budget'!BYT72</f>
        <v>0</v>
      </c>
      <c r="BYI62" s="763">
        <f>'Detailed Budget'!BYU72</f>
        <v>0</v>
      </c>
      <c r="BYJ62" s="763">
        <f>'Detailed Budget'!BYV72</f>
        <v>0</v>
      </c>
      <c r="BYK62" s="763">
        <f>'Detailed Budget'!BYW72</f>
        <v>0</v>
      </c>
      <c r="BYL62" s="763">
        <f>'Detailed Budget'!BYX72</f>
        <v>0</v>
      </c>
      <c r="BYM62" s="763">
        <f>'Detailed Budget'!BYY72</f>
        <v>0</v>
      </c>
      <c r="BYN62" s="763">
        <f>'Detailed Budget'!BYZ72</f>
        <v>0</v>
      </c>
      <c r="BYO62" s="763">
        <f>'Detailed Budget'!BZA72</f>
        <v>0</v>
      </c>
      <c r="BYP62" s="763">
        <f>'Detailed Budget'!BZB72</f>
        <v>0</v>
      </c>
      <c r="BYQ62" s="763">
        <f>'Detailed Budget'!BZC72</f>
        <v>0</v>
      </c>
      <c r="BYR62" s="763">
        <f>'Detailed Budget'!BZD72</f>
        <v>0</v>
      </c>
      <c r="BYS62" s="763">
        <f>'Detailed Budget'!BZE72</f>
        <v>0</v>
      </c>
      <c r="BYT62" s="763">
        <f>'Detailed Budget'!BZF72</f>
        <v>0</v>
      </c>
      <c r="BYU62" s="763">
        <f>'Detailed Budget'!BZG72</f>
        <v>0</v>
      </c>
      <c r="BYV62" s="763">
        <f>'Detailed Budget'!BZH72</f>
        <v>0</v>
      </c>
      <c r="BYW62" s="763">
        <f>'Detailed Budget'!BZI72</f>
        <v>0</v>
      </c>
      <c r="BYX62" s="763">
        <f>'Detailed Budget'!BZJ72</f>
        <v>0</v>
      </c>
      <c r="BYY62" s="763">
        <f>'Detailed Budget'!BZK72</f>
        <v>0</v>
      </c>
      <c r="BYZ62" s="763">
        <f>'Detailed Budget'!BZL72</f>
        <v>0</v>
      </c>
      <c r="BZA62" s="763">
        <f>'Detailed Budget'!BZM72</f>
        <v>0</v>
      </c>
      <c r="BZB62" s="763">
        <f>'Detailed Budget'!BZN72</f>
        <v>0</v>
      </c>
      <c r="BZC62" s="763">
        <f>'Detailed Budget'!BZO72</f>
        <v>0</v>
      </c>
      <c r="BZD62" s="763">
        <f>'Detailed Budget'!BZP72</f>
        <v>0</v>
      </c>
      <c r="BZE62" s="763">
        <f>'Detailed Budget'!BZQ72</f>
        <v>0</v>
      </c>
      <c r="BZF62" s="763">
        <f>'Detailed Budget'!BZR72</f>
        <v>0</v>
      </c>
      <c r="BZG62" s="763">
        <f>'Detailed Budget'!BZS72</f>
        <v>0</v>
      </c>
      <c r="BZH62" s="763">
        <f>'Detailed Budget'!BZT72</f>
        <v>0</v>
      </c>
      <c r="BZI62" s="763">
        <f>'Detailed Budget'!BZU72</f>
        <v>0</v>
      </c>
      <c r="BZJ62" s="763">
        <f>'Detailed Budget'!BZV72</f>
        <v>0</v>
      </c>
      <c r="BZK62" s="763">
        <f>'Detailed Budget'!BZW72</f>
        <v>0</v>
      </c>
      <c r="BZL62" s="763">
        <f>'Detailed Budget'!BZX72</f>
        <v>0</v>
      </c>
      <c r="BZM62" s="763">
        <f>'Detailed Budget'!BZY72</f>
        <v>0</v>
      </c>
      <c r="BZN62" s="763">
        <f>'Detailed Budget'!BZZ72</f>
        <v>0</v>
      </c>
      <c r="BZO62" s="763">
        <f>'Detailed Budget'!CAA72</f>
        <v>0</v>
      </c>
      <c r="BZP62" s="763">
        <f>'Detailed Budget'!CAB72</f>
        <v>0</v>
      </c>
      <c r="BZQ62" s="763">
        <f>'Detailed Budget'!CAC72</f>
        <v>0</v>
      </c>
      <c r="BZR62" s="763">
        <f>'Detailed Budget'!CAD72</f>
        <v>0</v>
      </c>
      <c r="BZS62" s="763">
        <f>'Detailed Budget'!CAE72</f>
        <v>0</v>
      </c>
      <c r="BZT62" s="763">
        <f>'Detailed Budget'!CAF72</f>
        <v>0</v>
      </c>
      <c r="BZU62" s="763">
        <f>'Detailed Budget'!CAG72</f>
        <v>0</v>
      </c>
      <c r="BZV62" s="763">
        <f>'Detailed Budget'!CAH72</f>
        <v>0</v>
      </c>
      <c r="BZW62" s="763">
        <f>'Detailed Budget'!CAI72</f>
        <v>0</v>
      </c>
      <c r="BZX62" s="763">
        <f>'Detailed Budget'!CAJ72</f>
        <v>0</v>
      </c>
      <c r="BZY62" s="763">
        <f>'Detailed Budget'!CAK72</f>
        <v>0</v>
      </c>
      <c r="BZZ62" s="763">
        <f>'Detailed Budget'!CAL72</f>
        <v>0</v>
      </c>
      <c r="CAA62" s="763">
        <f>'Detailed Budget'!CAM72</f>
        <v>0</v>
      </c>
      <c r="CAB62" s="763">
        <f>'Detailed Budget'!CAN72</f>
        <v>0</v>
      </c>
      <c r="CAC62" s="763">
        <f>'Detailed Budget'!CAO72</f>
        <v>0</v>
      </c>
      <c r="CAD62" s="763">
        <f>'Detailed Budget'!CAP72</f>
        <v>0</v>
      </c>
      <c r="CAE62" s="763">
        <f>'Detailed Budget'!CAQ72</f>
        <v>0</v>
      </c>
      <c r="CAF62" s="763">
        <f>'Detailed Budget'!CAR72</f>
        <v>0</v>
      </c>
      <c r="CAG62" s="763">
        <f>'Detailed Budget'!CAS72</f>
        <v>0</v>
      </c>
      <c r="CAH62" s="763">
        <f>'Detailed Budget'!CAT72</f>
        <v>0</v>
      </c>
      <c r="CAI62" s="763">
        <f>'Detailed Budget'!CAU72</f>
        <v>0</v>
      </c>
      <c r="CAJ62" s="763">
        <f>'Detailed Budget'!CAV72</f>
        <v>0</v>
      </c>
      <c r="CAK62" s="763">
        <f>'Detailed Budget'!CAW72</f>
        <v>0</v>
      </c>
      <c r="CAL62" s="763">
        <f>'Detailed Budget'!CAX72</f>
        <v>0</v>
      </c>
      <c r="CAM62" s="763">
        <f>'Detailed Budget'!CAY72</f>
        <v>0</v>
      </c>
      <c r="CAN62" s="763">
        <f>'Detailed Budget'!CAZ72</f>
        <v>0</v>
      </c>
      <c r="CAO62" s="763">
        <f>'Detailed Budget'!CBA72</f>
        <v>0</v>
      </c>
      <c r="CAP62" s="763">
        <f>'Detailed Budget'!CBB72</f>
        <v>0</v>
      </c>
      <c r="CAQ62" s="763">
        <f>'Detailed Budget'!CBC72</f>
        <v>0</v>
      </c>
      <c r="CAR62" s="763">
        <f>'Detailed Budget'!CBD72</f>
        <v>0</v>
      </c>
      <c r="CAS62" s="763">
        <f>'Detailed Budget'!CBE72</f>
        <v>0</v>
      </c>
      <c r="CAT62" s="763">
        <f>'Detailed Budget'!CBF72</f>
        <v>0</v>
      </c>
      <c r="CAU62" s="763">
        <f>'Detailed Budget'!CBG72</f>
        <v>0</v>
      </c>
      <c r="CAV62" s="763">
        <f>'Detailed Budget'!CBH72</f>
        <v>0</v>
      </c>
      <c r="CAW62" s="763">
        <f>'Detailed Budget'!CBI72</f>
        <v>0</v>
      </c>
      <c r="CAX62" s="763">
        <f>'Detailed Budget'!CBJ72</f>
        <v>0</v>
      </c>
      <c r="CAY62" s="763">
        <f>'Detailed Budget'!CBK72</f>
        <v>0</v>
      </c>
      <c r="CAZ62" s="763">
        <f>'Detailed Budget'!CBL72</f>
        <v>0</v>
      </c>
      <c r="CBA62" s="763">
        <f>'Detailed Budget'!CBM72</f>
        <v>0</v>
      </c>
      <c r="CBB62" s="763">
        <f>'Detailed Budget'!CBN72</f>
        <v>0</v>
      </c>
      <c r="CBC62" s="763">
        <f>'Detailed Budget'!CBO72</f>
        <v>0</v>
      </c>
      <c r="CBD62" s="763">
        <f>'Detailed Budget'!CBP72</f>
        <v>0</v>
      </c>
      <c r="CBE62" s="763">
        <f>'Detailed Budget'!CBQ72</f>
        <v>0</v>
      </c>
      <c r="CBF62" s="763">
        <f>'Detailed Budget'!CBR72</f>
        <v>0</v>
      </c>
      <c r="CBG62" s="763">
        <f>'Detailed Budget'!CBS72</f>
        <v>0</v>
      </c>
      <c r="CBH62" s="763">
        <f>'Detailed Budget'!CBT72</f>
        <v>0</v>
      </c>
      <c r="CBI62" s="763">
        <f>'Detailed Budget'!CBU72</f>
        <v>0</v>
      </c>
      <c r="CBJ62" s="763">
        <f>'Detailed Budget'!CBV72</f>
        <v>0</v>
      </c>
      <c r="CBK62" s="763">
        <f>'Detailed Budget'!CBW72</f>
        <v>0</v>
      </c>
      <c r="CBL62" s="763">
        <f>'Detailed Budget'!CBX72</f>
        <v>0</v>
      </c>
      <c r="CBM62" s="763">
        <f>'Detailed Budget'!CBY72</f>
        <v>0</v>
      </c>
      <c r="CBN62" s="763">
        <f>'Detailed Budget'!CBZ72</f>
        <v>0</v>
      </c>
      <c r="CBO62" s="763">
        <f>'Detailed Budget'!CCA72</f>
        <v>0</v>
      </c>
      <c r="CBP62" s="763">
        <f>'Detailed Budget'!CCB72</f>
        <v>0</v>
      </c>
      <c r="CBQ62" s="763">
        <f>'Detailed Budget'!CCC72</f>
        <v>0</v>
      </c>
      <c r="CBR62" s="763">
        <f>'Detailed Budget'!CCD72</f>
        <v>0</v>
      </c>
      <c r="CBS62" s="763">
        <f>'Detailed Budget'!CCE72</f>
        <v>0</v>
      </c>
      <c r="CBT62" s="763">
        <f>'Detailed Budget'!CCF72</f>
        <v>0</v>
      </c>
      <c r="CBU62" s="763">
        <f>'Detailed Budget'!CCG72</f>
        <v>0</v>
      </c>
      <c r="CBV62" s="763">
        <f>'Detailed Budget'!CCH72</f>
        <v>0</v>
      </c>
      <c r="CBW62" s="763">
        <f>'Detailed Budget'!CCI72</f>
        <v>0</v>
      </c>
      <c r="CBX62" s="763">
        <f>'Detailed Budget'!CCJ72</f>
        <v>0</v>
      </c>
      <c r="CBY62" s="763">
        <f>'Detailed Budget'!CCK72</f>
        <v>0</v>
      </c>
      <c r="CBZ62" s="763">
        <f>'Detailed Budget'!CCL72</f>
        <v>0</v>
      </c>
      <c r="CCA62" s="763">
        <f>'Detailed Budget'!CCM72</f>
        <v>0</v>
      </c>
      <c r="CCB62" s="763">
        <f>'Detailed Budget'!CCN72</f>
        <v>0</v>
      </c>
      <c r="CCC62" s="763">
        <f>'Detailed Budget'!CCO72</f>
        <v>0</v>
      </c>
      <c r="CCD62" s="763">
        <f>'Detailed Budget'!CCP72</f>
        <v>0</v>
      </c>
      <c r="CCE62" s="763">
        <f>'Detailed Budget'!CCQ72</f>
        <v>0</v>
      </c>
      <c r="CCF62" s="763">
        <f>'Detailed Budget'!CCR72</f>
        <v>0</v>
      </c>
      <c r="CCG62" s="763">
        <f>'Detailed Budget'!CCS72</f>
        <v>0</v>
      </c>
      <c r="CCH62" s="763">
        <f>'Detailed Budget'!CCT72</f>
        <v>0</v>
      </c>
      <c r="CCI62" s="763">
        <f>'Detailed Budget'!CCU72</f>
        <v>0</v>
      </c>
      <c r="CCJ62" s="763">
        <f>'Detailed Budget'!CCV72</f>
        <v>0</v>
      </c>
      <c r="CCK62" s="763">
        <f>'Detailed Budget'!CCW72</f>
        <v>0</v>
      </c>
      <c r="CCL62" s="763">
        <f>'Detailed Budget'!CCX72</f>
        <v>0</v>
      </c>
      <c r="CCM62" s="763">
        <f>'Detailed Budget'!CCY72</f>
        <v>0</v>
      </c>
      <c r="CCN62" s="763">
        <f>'Detailed Budget'!CCZ72</f>
        <v>0</v>
      </c>
      <c r="CCO62" s="763">
        <f>'Detailed Budget'!CDA72</f>
        <v>0</v>
      </c>
      <c r="CCP62" s="763">
        <f>'Detailed Budget'!CDB72</f>
        <v>0</v>
      </c>
      <c r="CCQ62" s="763">
        <f>'Detailed Budget'!CDC72</f>
        <v>0</v>
      </c>
      <c r="CCR62" s="763">
        <f>'Detailed Budget'!CDD72</f>
        <v>0</v>
      </c>
      <c r="CCS62" s="763">
        <f>'Detailed Budget'!CDE72</f>
        <v>0</v>
      </c>
      <c r="CCT62" s="763">
        <f>'Detailed Budget'!CDF72</f>
        <v>0</v>
      </c>
      <c r="CCU62" s="763">
        <f>'Detailed Budget'!CDG72</f>
        <v>0</v>
      </c>
      <c r="CCV62" s="763">
        <f>'Detailed Budget'!CDH72</f>
        <v>0</v>
      </c>
      <c r="CCW62" s="763">
        <f>'Detailed Budget'!CDI72</f>
        <v>0</v>
      </c>
      <c r="CCX62" s="763">
        <f>'Detailed Budget'!CDJ72</f>
        <v>0</v>
      </c>
      <c r="CCY62" s="763">
        <f>'Detailed Budget'!CDK72</f>
        <v>0</v>
      </c>
      <c r="CCZ62" s="763">
        <f>'Detailed Budget'!CDL72</f>
        <v>0</v>
      </c>
      <c r="CDA62" s="763">
        <f>'Detailed Budget'!CDM72</f>
        <v>0</v>
      </c>
      <c r="CDB62" s="763">
        <f>'Detailed Budget'!CDN72</f>
        <v>0</v>
      </c>
      <c r="CDC62" s="763">
        <f>'Detailed Budget'!CDO72</f>
        <v>0</v>
      </c>
      <c r="CDD62" s="763">
        <f>'Detailed Budget'!CDP72</f>
        <v>0</v>
      </c>
      <c r="CDE62" s="763">
        <f>'Detailed Budget'!CDQ72</f>
        <v>0</v>
      </c>
      <c r="CDF62" s="763">
        <f>'Detailed Budget'!CDR72</f>
        <v>0</v>
      </c>
      <c r="CDG62" s="763">
        <f>'Detailed Budget'!CDS72</f>
        <v>0</v>
      </c>
      <c r="CDH62" s="763">
        <f>'Detailed Budget'!CDT72</f>
        <v>0</v>
      </c>
      <c r="CDI62" s="763">
        <f>'Detailed Budget'!CDU72</f>
        <v>0</v>
      </c>
      <c r="CDJ62" s="763">
        <f>'Detailed Budget'!CDV72</f>
        <v>0</v>
      </c>
      <c r="CDK62" s="763">
        <f>'Detailed Budget'!CDW72</f>
        <v>0</v>
      </c>
      <c r="CDL62" s="763">
        <f>'Detailed Budget'!CDX72</f>
        <v>0</v>
      </c>
      <c r="CDM62" s="763">
        <f>'Detailed Budget'!CDY72</f>
        <v>0</v>
      </c>
      <c r="CDN62" s="763">
        <f>'Detailed Budget'!CDZ72</f>
        <v>0</v>
      </c>
      <c r="CDO62" s="763">
        <f>'Detailed Budget'!CEA72</f>
        <v>0</v>
      </c>
      <c r="CDP62" s="763">
        <f>'Detailed Budget'!CEB72</f>
        <v>0</v>
      </c>
      <c r="CDQ62" s="763">
        <f>'Detailed Budget'!CEC72</f>
        <v>0</v>
      </c>
      <c r="CDR62" s="763">
        <f>'Detailed Budget'!CED72</f>
        <v>0</v>
      </c>
      <c r="CDS62" s="763">
        <f>'Detailed Budget'!CEE72</f>
        <v>0</v>
      </c>
      <c r="CDT62" s="763">
        <f>'Detailed Budget'!CEF72</f>
        <v>0</v>
      </c>
      <c r="CDU62" s="763">
        <f>'Detailed Budget'!CEG72</f>
        <v>0</v>
      </c>
      <c r="CDV62" s="763">
        <f>'Detailed Budget'!CEH72</f>
        <v>0</v>
      </c>
      <c r="CDW62" s="763">
        <f>'Detailed Budget'!CEI72</f>
        <v>0</v>
      </c>
      <c r="CDX62" s="763">
        <f>'Detailed Budget'!CEJ72</f>
        <v>0</v>
      </c>
      <c r="CDY62" s="763">
        <f>'Detailed Budget'!CEK72</f>
        <v>0</v>
      </c>
      <c r="CDZ62" s="763">
        <f>'Detailed Budget'!CEL72</f>
        <v>0</v>
      </c>
      <c r="CEA62" s="763">
        <f>'Detailed Budget'!CEM72</f>
        <v>0</v>
      </c>
      <c r="CEB62" s="763">
        <f>'Detailed Budget'!CEN72</f>
        <v>0</v>
      </c>
      <c r="CEC62" s="763">
        <f>'Detailed Budget'!CEO72</f>
        <v>0</v>
      </c>
      <c r="CED62" s="763">
        <f>'Detailed Budget'!CEP72</f>
        <v>0</v>
      </c>
      <c r="CEE62" s="763">
        <f>'Detailed Budget'!CEQ72</f>
        <v>0</v>
      </c>
      <c r="CEF62" s="763">
        <f>'Detailed Budget'!CER72</f>
        <v>0</v>
      </c>
      <c r="CEG62" s="763">
        <f>'Detailed Budget'!CES72</f>
        <v>0</v>
      </c>
      <c r="CEH62" s="763">
        <f>'Detailed Budget'!CET72</f>
        <v>0</v>
      </c>
      <c r="CEI62" s="763">
        <f>'Detailed Budget'!CEU72</f>
        <v>0</v>
      </c>
      <c r="CEJ62" s="763">
        <f>'Detailed Budget'!CEV72</f>
        <v>0</v>
      </c>
      <c r="CEK62" s="763">
        <f>'Detailed Budget'!CEW72</f>
        <v>0</v>
      </c>
      <c r="CEL62" s="763">
        <f>'Detailed Budget'!CEX72</f>
        <v>0</v>
      </c>
      <c r="CEM62" s="763">
        <f>'Detailed Budget'!CEY72</f>
        <v>0</v>
      </c>
      <c r="CEN62" s="763">
        <f>'Detailed Budget'!CEZ72</f>
        <v>0</v>
      </c>
      <c r="CEO62" s="763">
        <f>'Detailed Budget'!CFA72</f>
        <v>0</v>
      </c>
      <c r="CEP62" s="763">
        <f>'Detailed Budget'!CFB72</f>
        <v>0</v>
      </c>
      <c r="CEQ62" s="763">
        <f>'Detailed Budget'!CFC72</f>
        <v>0</v>
      </c>
      <c r="CER62" s="763">
        <f>'Detailed Budget'!CFD72</f>
        <v>0</v>
      </c>
      <c r="CES62" s="763">
        <f>'Detailed Budget'!CFE72</f>
        <v>0</v>
      </c>
      <c r="CET62" s="763">
        <f>'Detailed Budget'!CFF72</f>
        <v>0</v>
      </c>
      <c r="CEU62" s="763">
        <f>'Detailed Budget'!CFG72</f>
        <v>0</v>
      </c>
      <c r="CEV62" s="763">
        <f>'Detailed Budget'!CFH72</f>
        <v>0</v>
      </c>
      <c r="CEW62" s="763">
        <f>'Detailed Budget'!CFI72</f>
        <v>0</v>
      </c>
      <c r="CEX62" s="763">
        <f>'Detailed Budget'!CFJ72</f>
        <v>0</v>
      </c>
      <c r="CEY62" s="763">
        <f>'Detailed Budget'!CFK72</f>
        <v>0</v>
      </c>
      <c r="CEZ62" s="763">
        <f>'Detailed Budget'!CFL72</f>
        <v>0</v>
      </c>
      <c r="CFA62" s="763">
        <f>'Detailed Budget'!CFM72</f>
        <v>0</v>
      </c>
      <c r="CFB62" s="763">
        <f>'Detailed Budget'!CFN72</f>
        <v>0</v>
      </c>
      <c r="CFC62" s="763">
        <f>'Detailed Budget'!CFO72</f>
        <v>0</v>
      </c>
      <c r="CFD62" s="763">
        <f>'Detailed Budget'!CFP72</f>
        <v>0</v>
      </c>
      <c r="CFE62" s="763">
        <f>'Detailed Budget'!CFQ72</f>
        <v>0</v>
      </c>
      <c r="CFF62" s="763">
        <f>'Detailed Budget'!CFR72</f>
        <v>0</v>
      </c>
      <c r="CFG62" s="763">
        <f>'Detailed Budget'!CFS72</f>
        <v>0</v>
      </c>
      <c r="CFH62" s="763">
        <f>'Detailed Budget'!CFT72</f>
        <v>0</v>
      </c>
      <c r="CFI62" s="763">
        <f>'Detailed Budget'!CFU72</f>
        <v>0</v>
      </c>
      <c r="CFJ62" s="763">
        <f>'Detailed Budget'!CFV72</f>
        <v>0</v>
      </c>
      <c r="CFK62" s="763">
        <f>'Detailed Budget'!CFW72</f>
        <v>0</v>
      </c>
      <c r="CFL62" s="763">
        <f>'Detailed Budget'!CFX72</f>
        <v>0</v>
      </c>
      <c r="CFM62" s="763">
        <f>'Detailed Budget'!CFY72</f>
        <v>0</v>
      </c>
      <c r="CFN62" s="763">
        <f>'Detailed Budget'!CFZ72</f>
        <v>0</v>
      </c>
      <c r="CFO62" s="763">
        <f>'Detailed Budget'!CGA72</f>
        <v>0</v>
      </c>
      <c r="CFP62" s="763">
        <f>'Detailed Budget'!CGB72</f>
        <v>0</v>
      </c>
      <c r="CFQ62" s="763">
        <f>'Detailed Budget'!CGC72</f>
        <v>0</v>
      </c>
      <c r="CFR62" s="763">
        <f>'Detailed Budget'!CGD72</f>
        <v>0</v>
      </c>
      <c r="CFS62" s="763">
        <f>'Detailed Budget'!CGE72</f>
        <v>0</v>
      </c>
      <c r="CFT62" s="763">
        <f>'Detailed Budget'!CGF72</f>
        <v>0</v>
      </c>
      <c r="CFU62" s="763">
        <f>'Detailed Budget'!CGG72</f>
        <v>0</v>
      </c>
      <c r="CFV62" s="763">
        <f>'Detailed Budget'!CGH72</f>
        <v>0</v>
      </c>
      <c r="CFW62" s="763">
        <f>'Detailed Budget'!CGI72</f>
        <v>0</v>
      </c>
      <c r="CFX62" s="763">
        <f>'Detailed Budget'!CGJ72</f>
        <v>0</v>
      </c>
      <c r="CFY62" s="763">
        <f>'Detailed Budget'!CGK72</f>
        <v>0</v>
      </c>
      <c r="CFZ62" s="763">
        <f>'Detailed Budget'!CGL72</f>
        <v>0</v>
      </c>
      <c r="CGA62" s="763">
        <f>'Detailed Budget'!CGM72</f>
        <v>0</v>
      </c>
      <c r="CGB62" s="763">
        <f>'Detailed Budget'!CGN72</f>
        <v>0</v>
      </c>
      <c r="CGC62" s="763">
        <f>'Detailed Budget'!CGO72</f>
        <v>0</v>
      </c>
      <c r="CGD62" s="763">
        <f>'Detailed Budget'!CGP72</f>
        <v>0</v>
      </c>
      <c r="CGE62" s="763">
        <f>'Detailed Budget'!CGQ72</f>
        <v>0</v>
      </c>
      <c r="CGF62" s="763">
        <f>'Detailed Budget'!CGR72</f>
        <v>0</v>
      </c>
      <c r="CGG62" s="763">
        <f>'Detailed Budget'!CGS72</f>
        <v>0</v>
      </c>
      <c r="CGH62" s="763">
        <f>'Detailed Budget'!CGT72</f>
        <v>0</v>
      </c>
      <c r="CGI62" s="763">
        <f>'Detailed Budget'!CGU72</f>
        <v>0</v>
      </c>
      <c r="CGJ62" s="763">
        <f>'Detailed Budget'!CGV72</f>
        <v>0</v>
      </c>
      <c r="CGK62" s="763">
        <f>'Detailed Budget'!CGW72</f>
        <v>0</v>
      </c>
      <c r="CGL62" s="763">
        <f>'Detailed Budget'!CGX72</f>
        <v>0</v>
      </c>
      <c r="CGM62" s="763">
        <f>'Detailed Budget'!CGY72</f>
        <v>0</v>
      </c>
      <c r="CGN62" s="763">
        <f>'Detailed Budget'!CGZ72</f>
        <v>0</v>
      </c>
      <c r="CGO62" s="763">
        <f>'Detailed Budget'!CHA72</f>
        <v>0</v>
      </c>
      <c r="CGP62" s="763">
        <f>'Detailed Budget'!CHB72</f>
        <v>0</v>
      </c>
      <c r="CGQ62" s="763">
        <f>'Detailed Budget'!CHC72</f>
        <v>0</v>
      </c>
      <c r="CGR62" s="763">
        <f>'Detailed Budget'!CHD72</f>
        <v>0</v>
      </c>
      <c r="CGS62" s="763">
        <f>'Detailed Budget'!CHE72</f>
        <v>0</v>
      </c>
      <c r="CGT62" s="763">
        <f>'Detailed Budget'!CHF72</f>
        <v>0</v>
      </c>
      <c r="CGU62" s="763">
        <f>'Detailed Budget'!CHG72</f>
        <v>0</v>
      </c>
      <c r="CGV62" s="763">
        <f>'Detailed Budget'!CHH72</f>
        <v>0</v>
      </c>
      <c r="CGW62" s="763">
        <f>'Detailed Budget'!CHI72</f>
        <v>0</v>
      </c>
      <c r="CGX62" s="763">
        <f>'Detailed Budget'!CHJ72</f>
        <v>0</v>
      </c>
      <c r="CGY62" s="763">
        <f>'Detailed Budget'!CHK72</f>
        <v>0</v>
      </c>
      <c r="CGZ62" s="763">
        <f>'Detailed Budget'!CHL72</f>
        <v>0</v>
      </c>
      <c r="CHA62" s="763">
        <f>'Detailed Budget'!CHM72</f>
        <v>0</v>
      </c>
      <c r="CHB62" s="763">
        <f>'Detailed Budget'!CHN72</f>
        <v>0</v>
      </c>
      <c r="CHC62" s="763">
        <f>'Detailed Budget'!CHO72</f>
        <v>0</v>
      </c>
      <c r="CHD62" s="763">
        <f>'Detailed Budget'!CHP72</f>
        <v>0</v>
      </c>
      <c r="CHE62" s="763">
        <f>'Detailed Budget'!CHQ72</f>
        <v>0</v>
      </c>
      <c r="CHF62" s="763">
        <f>'Detailed Budget'!CHR72</f>
        <v>0</v>
      </c>
      <c r="CHG62" s="763">
        <f>'Detailed Budget'!CHS72</f>
        <v>0</v>
      </c>
      <c r="CHH62" s="763">
        <f>'Detailed Budget'!CHT72</f>
        <v>0</v>
      </c>
      <c r="CHI62" s="763">
        <f>'Detailed Budget'!CHU72</f>
        <v>0</v>
      </c>
      <c r="CHJ62" s="763">
        <f>'Detailed Budget'!CHV72</f>
        <v>0</v>
      </c>
      <c r="CHK62" s="763">
        <f>'Detailed Budget'!CHW72</f>
        <v>0</v>
      </c>
      <c r="CHL62" s="763">
        <f>'Detailed Budget'!CHX72</f>
        <v>0</v>
      </c>
      <c r="CHM62" s="763">
        <f>'Detailed Budget'!CHY72</f>
        <v>0</v>
      </c>
      <c r="CHN62" s="763">
        <f>'Detailed Budget'!CHZ72</f>
        <v>0</v>
      </c>
      <c r="CHO62" s="763">
        <f>'Detailed Budget'!CIA72</f>
        <v>0</v>
      </c>
      <c r="CHP62" s="763">
        <f>'Detailed Budget'!CIB72</f>
        <v>0</v>
      </c>
      <c r="CHQ62" s="763">
        <f>'Detailed Budget'!CIC72</f>
        <v>0</v>
      </c>
      <c r="CHR62" s="763">
        <f>'Detailed Budget'!CID72</f>
        <v>0</v>
      </c>
      <c r="CHS62" s="763">
        <f>'Detailed Budget'!CIE72</f>
        <v>0</v>
      </c>
      <c r="CHT62" s="763">
        <f>'Detailed Budget'!CIF72</f>
        <v>0</v>
      </c>
      <c r="CHU62" s="763">
        <f>'Detailed Budget'!CIG72</f>
        <v>0</v>
      </c>
      <c r="CHV62" s="763">
        <f>'Detailed Budget'!CIH72</f>
        <v>0</v>
      </c>
      <c r="CHW62" s="763">
        <f>'Detailed Budget'!CII72</f>
        <v>0</v>
      </c>
      <c r="CHX62" s="763">
        <f>'Detailed Budget'!CIJ72</f>
        <v>0</v>
      </c>
      <c r="CHY62" s="763">
        <f>'Detailed Budget'!CIK72</f>
        <v>0</v>
      </c>
      <c r="CHZ62" s="763">
        <f>'Detailed Budget'!CIL72</f>
        <v>0</v>
      </c>
      <c r="CIA62" s="763">
        <f>'Detailed Budget'!CIM72</f>
        <v>0</v>
      </c>
      <c r="CIB62" s="763">
        <f>'Detailed Budget'!CIN72</f>
        <v>0</v>
      </c>
      <c r="CIC62" s="763">
        <f>'Detailed Budget'!CIO72</f>
        <v>0</v>
      </c>
      <c r="CID62" s="763">
        <f>'Detailed Budget'!CIP72</f>
        <v>0</v>
      </c>
      <c r="CIE62" s="763">
        <f>'Detailed Budget'!CIQ72</f>
        <v>0</v>
      </c>
      <c r="CIF62" s="763">
        <f>'Detailed Budget'!CIR72</f>
        <v>0</v>
      </c>
      <c r="CIG62" s="763">
        <f>'Detailed Budget'!CIS72</f>
        <v>0</v>
      </c>
      <c r="CIH62" s="763">
        <f>'Detailed Budget'!CIT72</f>
        <v>0</v>
      </c>
      <c r="CII62" s="763">
        <f>'Detailed Budget'!CIU72</f>
        <v>0</v>
      </c>
      <c r="CIJ62" s="763">
        <f>'Detailed Budget'!CIV72</f>
        <v>0</v>
      </c>
      <c r="CIK62" s="763">
        <f>'Detailed Budget'!CIW72</f>
        <v>0</v>
      </c>
      <c r="CIL62" s="763">
        <f>'Detailed Budget'!CIX72</f>
        <v>0</v>
      </c>
      <c r="CIM62" s="763">
        <f>'Detailed Budget'!CIY72</f>
        <v>0</v>
      </c>
      <c r="CIN62" s="763">
        <f>'Detailed Budget'!CIZ72</f>
        <v>0</v>
      </c>
      <c r="CIO62" s="763">
        <f>'Detailed Budget'!CJA72</f>
        <v>0</v>
      </c>
      <c r="CIP62" s="763">
        <f>'Detailed Budget'!CJB72</f>
        <v>0</v>
      </c>
      <c r="CIQ62" s="763">
        <f>'Detailed Budget'!CJC72</f>
        <v>0</v>
      </c>
      <c r="CIR62" s="763">
        <f>'Detailed Budget'!CJD72</f>
        <v>0</v>
      </c>
      <c r="CIS62" s="763">
        <f>'Detailed Budget'!CJE72</f>
        <v>0</v>
      </c>
      <c r="CIT62" s="763">
        <f>'Detailed Budget'!CJF72</f>
        <v>0</v>
      </c>
      <c r="CIU62" s="763">
        <f>'Detailed Budget'!CJG72</f>
        <v>0</v>
      </c>
      <c r="CIV62" s="763">
        <f>'Detailed Budget'!CJH72</f>
        <v>0</v>
      </c>
      <c r="CIW62" s="763">
        <f>'Detailed Budget'!CJI72</f>
        <v>0</v>
      </c>
      <c r="CIX62" s="763">
        <f>'Detailed Budget'!CJJ72</f>
        <v>0</v>
      </c>
      <c r="CIY62" s="763">
        <f>'Detailed Budget'!CJK72</f>
        <v>0</v>
      </c>
      <c r="CIZ62" s="763">
        <f>'Detailed Budget'!CJL72</f>
        <v>0</v>
      </c>
      <c r="CJA62" s="763">
        <f>'Detailed Budget'!CJM72</f>
        <v>0</v>
      </c>
      <c r="CJB62" s="763">
        <f>'Detailed Budget'!CJN72</f>
        <v>0</v>
      </c>
      <c r="CJC62" s="763">
        <f>'Detailed Budget'!CJO72</f>
        <v>0</v>
      </c>
      <c r="CJD62" s="763">
        <f>'Detailed Budget'!CJP72</f>
        <v>0</v>
      </c>
      <c r="CJE62" s="763">
        <f>'Detailed Budget'!CJQ72</f>
        <v>0</v>
      </c>
      <c r="CJF62" s="763">
        <f>'Detailed Budget'!CJR72</f>
        <v>0</v>
      </c>
      <c r="CJG62" s="763">
        <f>'Detailed Budget'!CJS72</f>
        <v>0</v>
      </c>
      <c r="CJH62" s="763">
        <f>'Detailed Budget'!CJT72</f>
        <v>0</v>
      </c>
      <c r="CJI62" s="763">
        <f>'Detailed Budget'!CJU72</f>
        <v>0</v>
      </c>
      <c r="CJJ62" s="763">
        <f>'Detailed Budget'!CJV72</f>
        <v>0</v>
      </c>
      <c r="CJK62" s="763">
        <f>'Detailed Budget'!CJW72</f>
        <v>0</v>
      </c>
      <c r="CJL62" s="763">
        <f>'Detailed Budget'!CJX72</f>
        <v>0</v>
      </c>
      <c r="CJM62" s="763">
        <f>'Detailed Budget'!CJY72</f>
        <v>0</v>
      </c>
      <c r="CJN62" s="763">
        <f>'Detailed Budget'!CJZ72</f>
        <v>0</v>
      </c>
      <c r="CJO62" s="763">
        <f>'Detailed Budget'!CKA72</f>
        <v>0</v>
      </c>
      <c r="CJP62" s="763">
        <f>'Detailed Budget'!CKB72</f>
        <v>0</v>
      </c>
      <c r="CJQ62" s="763">
        <f>'Detailed Budget'!CKC72</f>
        <v>0</v>
      </c>
      <c r="CJR62" s="763">
        <f>'Detailed Budget'!CKD72</f>
        <v>0</v>
      </c>
      <c r="CJS62" s="763">
        <f>'Detailed Budget'!CKE72</f>
        <v>0</v>
      </c>
      <c r="CJT62" s="763">
        <f>'Detailed Budget'!CKF72</f>
        <v>0</v>
      </c>
      <c r="CJU62" s="763">
        <f>'Detailed Budget'!CKG72</f>
        <v>0</v>
      </c>
      <c r="CJV62" s="763">
        <f>'Detailed Budget'!CKH72</f>
        <v>0</v>
      </c>
      <c r="CJW62" s="763">
        <f>'Detailed Budget'!CKI72</f>
        <v>0</v>
      </c>
      <c r="CJX62" s="763">
        <f>'Detailed Budget'!CKJ72</f>
        <v>0</v>
      </c>
      <c r="CJY62" s="763">
        <f>'Detailed Budget'!CKK72</f>
        <v>0</v>
      </c>
      <c r="CJZ62" s="763">
        <f>'Detailed Budget'!CKL72</f>
        <v>0</v>
      </c>
      <c r="CKA62" s="763">
        <f>'Detailed Budget'!CKM72</f>
        <v>0</v>
      </c>
      <c r="CKB62" s="763">
        <f>'Detailed Budget'!CKN72</f>
        <v>0</v>
      </c>
      <c r="CKC62" s="763">
        <f>'Detailed Budget'!CKO72</f>
        <v>0</v>
      </c>
      <c r="CKD62" s="763">
        <f>'Detailed Budget'!CKP72</f>
        <v>0</v>
      </c>
      <c r="CKE62" s="763">
        <f>'Detailed Budget'!CKQ72</f>
        <v>0</v>
      </c>
      <c r="CKF62" s="763">
        <f>'Detailed Budget'!CKR72</f>
        <v>0</v>
      </c>
      <c r="CKG62" s="763">
        <f>'Detailed Budget'!CKS72</f>
        <v>0</v>
      </c>
      <c r="CKH62" s="763">
        <f>'Detailed Budget'!CKT72</f>
        <v>0</v>
      </c>
      <c r="CKI62" s="763">
        <f>'Detailed Budget'!CKU72</f>
        <v>0</v>
      </c>
      <c r="CKJ62" s="763">
        <f>'Detailed Budget'!CKV72</f>
        <v>0</v>
      </c>
      <c r="CKK62" s="763">
        <f>'Detailed Budget'!CKW72</f>
        <v>0</v>
      </c>
      <c r="CKL62" s="763">
        <f>'Detailed Budget'!CKX72</f>
        <v>0</v>
      </c>
      <c r="CKM62" s="763">
        <f>'Detailed Budget'!CKY72</f>
        <v>0</v>
      </c>
      <c r="CKN62" s="763">
        <f>'Detailed Budget'!CKZ72</f>
        <v>0</v>
      </c>
      <c r="CKO62" s="763">
        <f>'Detailed Budget'!CLA72</f>
        <v>0</v>
      </c>
      <c r="CKP62" s="763">
        <f>'Detailed Budget'!CLB72</f>
        <v>0</v>
      </c>
      <c r="CKQ62" s="763">
        <f>'Detailed Budget'!CLC72</f>
        <v>0</v>
      </c>
      <c r="CKR62" s="763">
        <f>'Detailed Budget'!CLD72</f>
        <v>0</v>
      </c>
      <c r="CKS62" s="763">
        <f>'Detailed Budget'!CLE72</f>
        <v>0</v>
      </c>
      <c r="CKT62" s="763">
        <f>'Detailed Budget'!CLF72</f>
        <v>0</v>
      </c>
      <c r="CKU62" s="763">
        <f>'Detailed Budget'!CLG72</f>
        <v>0</v>
      </c>
      <c r="CKV62" s="763">
        <f>'Detailed Budget'!CLH72</f>
        <v>0</v>
      </c>
      <c r="CKW62" s="763">
        <f>'Detailed Budget'!CLI72</f>
        <v>0</v>
      </c>
      <c r="CKX62" s="763">
        <f>'Detailed Budget'!CLJ72</f>
        <v>0</v>
      </c>
      <c r="CKY62" s="763">
        <f>'Detailed Budget'!CLK72</f>
        <v>0</v>
      </c>
      <c r="CKZ62" s="763">
        <f>'Detailed Budget'!CLL72</f>
        <v>0</v>
      </c>
      <c r="CLA62" s="763">
        <f>'Detailed Budget'!CLM72</f>
        <v>0</v>
      </c>
      <c r="CLB62" s="763">
        <f>'Detailed Budget'!CLN72</f>
        <v>0</v>
      </c>
      <c r="CLC62" s="763">
        <f>'Detailed Budget'!CLO72</f>
        <v>0</v>
      </c>
      <c r="CLD62" s="763">
        <f>'Detailed Budget'!CLP72</f>
        <v>0</v>
      </c>
      <c r="CLE62" s="763">
        <f>'Detailed Budget'!CLQ72</f>
        <v>0</v>
      </c>
      <c r="CLF62" s="763">
        <f>'Detailed Budget'!CLR72</f>
        <v>0</v>
      </c>
      <c r="CLG62" s="763">
        <f>'Detailed Budget'!CLS72</f>
        <v>0</v>
      </c>
      <c r="CLH62" s="763">
        <f>'Detailed Budget'!CLT72</f>
        <v>0</v>
      </c>
      <c r="CLI62" s="763">
        <f>'Detailed Budget'!CLU72</f>
        <v>0</v>
      </c>
      <c r="CLJ62" s="763">
        <f>'Detailed Budget'!CLV72</f>
        <v>0</v>
      </c>
      <c r="CLK62" s="763">
        <f>'Detailed Budget'!CLW72</f>
        <v>0</v>
      </c>
      <c r="CLL62" s="763">
        <f>'Detailed Budget'!CLX72</f>
        <v>0</v>
      </c>
      <c r="CLM62" s="763">
        <f>'Detailed Budget'!CLY72</f>
        <v>0</v>
      </c>
      <c r="CLN62" s="763">
        <f>'Detailed Budget'!CLZ72</f>
        <v>0</v>
      </c>
      <c r="CLO62" s="763">
        <f>'Detailed Budget'!CMA72</f>
        <v>0</v>
      </c>
      <c r="CLP62" s="763">
        <f>'Detailed Budget'!CMB72</f>
        <v>0</v>
      </c>
      <c r="CLQ62" s="763">
        <f>'Detailed Budget'!CMC72</f>
        <v>0</v>
      </c>
      <c r="CLR62" s="763">
        <f>'Detailed Budget'!CMD72</f>
        <v>0</v>
      </c>
      <c r="CLS62" s="763">
        <f>'Detailed Budget'!CME72</f>
        <v>0</v>
      </c>
      <c r="CLT62" s="763">
        <f>'Detailed Budget'!CMF72</f>
        <v>0</v>
      </c>
      <c r="CLU62" s="763">
        <f>'Detailed Budget'!CMG72</f>
        <v>0</v>
      </c>
      <c r="CLV62" s="763">
        <f>'Detailed Budget'!CMH72</f>
        <v>0</v>
      </c>
      <c r="CLW62" s="763">
        <f>'Detailed Budget'!CMI72</f>
        <v>0</v>
      </c>
      <c r="CLX62" s="763">
        <f>'Detailed Budget'!CMJ72</f>
        <v>0</v>
      </c>
      <c r="CLY62" s="763">
        <f>'Detailed Budget'!CMK72</f>
        <v>0</v>
      </c>
      <c r="CLZ62" s="763">
        <f>'Detailed Budget'!CML72</f>
        <v>0</v>
      </c>
      <c r="CMA62" s="763">
        <f>'Detailed Budget'!CMM72</f>
        <v>0</v>
      </c>
      <c r="CMB62" s="763">
        <f>'Detailed Budget'!CMN72</f>
        <v>0</v>
      </c>
      <c r="CMC62" s="763">
        <f>'Detailed Budget'!CMO72</f>
        <v>0</v>
      </c>
      <c r="CMD62" s="763">
        <f>'Detailed Budget'!CMP72</f>
        <v>0</v>
      </c>
      <c r="CME62" s="763">
        <f>'Detailed Budget'!CMQ72</f>
        <v>0</v>
      </c>
      <c r="CMF62" s="763">
        <f>'Detailed Budget'!CMR72</f>
        <v>0</v>
      </c>
      <c r="CMG62" s="763">
        <f>'Detailed Budget'!CMS72</f>
        <v>0</v>
      </c>
      <c r="CMH62" s="763">
        <f>'Detailed Budget'!CMT72</f>
        <v>0</v>
      </c>
      <c r="CMI62" s="763">
        <f>'Detailed Budget'!CMU72</f>
        <v>0</v>
      </c>
      <c r="CMJ62" s="763">
        <f>'Detailed Budget'!CMV72</f>
        <v>0</v>
      </c>
      <c r="CMK62" s="763">
        <f>'Detailed Budget'!CMW72</f>
        <v>0</v>
      </c>
      <c r="CML62" s="763">
        <f>'Detailed Budget'!CMX72</f>
        <v>0</v>
      </c>
      <c r="CMM62" s="763">
        <f>'Detailed Budget'!CMY72</f>
        <v>0</v>
      </c>
      <c r="CMN62" s="763">
        <f>'Detailed Budget'!CMZ72</f>
        <v>0</v>
      </c>
      <c r="CMO62" s="763">
        <f>'Detailed Budget'!CNA72</f>
        <v>0</v>
      </c>
      <c r="CMP62" s="763">
        <f>'Detailed Budget'!CNB72</f>
        <v>0</v>
      </c>
      <c r="CMQ62" s="763">
        <f>'Detailed Budget'!CNC72</f>
        <v>0</v>
      </c>
      <c r="CMR62" s="763">
        <f>'Detailed Budget'!CND72</f>
        <v>0</v>
      </c>
      <c r="CMS62" s="763">
        <f>'Detailed Budget'!CNE72</f>
        <v>0</v>
      </c>
      <c r="CMT62" s="763">
        <f>'Detailed Budget'!CNF72</f>
        <v>0</v>
      </c>
      <c r="CMU62" s="763">
        <f>'Detailed Budget'!CNG72</f>
        <v>0</v>
      </c>
      <c r="CMV62" s="763">
        <f>'Detailed Budget'!CNH72</f>
        <v>0</v>
      </c>
      <c r="CMW62" s="763">
        <f>'Detailed Budget'!CNI72</f>
        <v>0</v>
      </c>
      <c r="CMX62" s="763">
        <f>'Detailed Budget'!CNJ72</f>
        <v>0</v>
      </c>
      <c r="CMY62" s="763">
        <f>'Detailed Budget'!CNK72</f>
        <v>0</v>
      </c>
      <c r="CMZ62" s="763">
        <f>'Detailed Budget'!CNL72</f>
        <v>0</v>
      </c>
      <c r="CNA62" s="763">
        <f>'Detailed Budget'!CNM72</f>
        <v>0</v>
      </c>
      <c r="CNB62" s="763">
        <f>'Detailed Budget'!CNN72</f>
        <v>0</v>
      </c>
      <c r="CNC62" s="763">
        <f>'Detailed Budget'!CNO72</f>
        <v>0</v>
      </c>
      <c r="CND62" s="763">
        <f>'Detailed Budget'!CNP72</f>
        <v>0</v>
      </c>
      <c r="CNE62" s="763">
        <f>'Detailed Budget'!CNQ72</f>
        <v>0</v>
      </c>
      <c r="CNF62" s="763">
        <f>'Detailed Budget'!CNR72</f>
        <v>0</v>
      </c>
      <c r="CNG62" s="763">
        <f>'Detailed Budget'!CNS72</f>
        <v>0</v>
      </c>
      <c r="CNH62" s="763">
        <f>'Detailed Budget'!CNT72</f>
        <v>0</v>
      </c>
      <c r="CNI62" s="763">
        <f>'Detailed Budget'!CNU72</f>
        <v>0</v>
      </c>
      <c r="CNJ62" s="763">
        <f>'Detailed Budget'!CNV72</f>
        <v>0</v>
      </c>
      <c r="CNK62" s="763">
        <f>'Detailed Budget'!CNW72</f>
        <v>0</v>
      </c>
      <c r="CNL62" s="763">
        <f>'Detailed Budget'!CNX72</f>
        <v>0</v>
      </c>
      <c r="CNM62" s="763">
        <f>'Detailed Budget'!CNY72</f>
        <v>0</v>
      </c>
      <c r="CNN62" s="763">
        <f>'Detailed Budget'!CNZ72</f>
        <v>0</v>
      </c>
      <c r="CNO62" s="763">
        <f>'Detailed Budget'!COA72</f>
        <v>0</v>
      </c>
      <c r="CNP62" s="763">
        <f>'Detailed Budget'!COB72</f>
        <v>0</v>
      </c>
      <c r="CNQ62" s="763">
        <f>'Detailed Budget'!COC72</f>
        <v>0</v>
      </c>
      <c r="CNR62" s="763">
        <f>'Detailed Budget'!COD72</f>
        <v>0</v>
      </c>
      <c r="CNS62" s="763">
        <f>'Detailed Budget'!COE72</f>
        <v>0</v>
      </c>
      <c r="CNT62" s="763">
        <f>'Detailed Budget'!COF72</f>
        <v>0</v>
      </c>
      <c r="CNU62" s="763">
        <f>'Detailed Budget'!COG72</f>
        <v>0</v>
      </c>
      <c r="CNV62" s="763">
        <f>'Detailed Budget'!COH72</f>
        <v>0</v>
      </c>
      <c r="CNW62" s="763">
        <f>'Detailed Budget'!COI72</f>
        <v>0</v>
      </c>
      <c r="CNX62" s="763">
        <f>'Detailed Budget'!COJ72</f>
        <v>0</v>
      </c>
      <c r="CNY62" s="763">
        <f>'Detailed Budget'!COK72</f>
        <v>0</v>
      </c>
      <c r="CNZ62" s="763">
        <f>'Detailed Budget'!COL72</f>
        <v>0</v>
      </c>
      <c r="COA62" s="763">
        <f>'Detailed Budget'!COM72</f>
        <v>0</v>
      </c>
      <c r="COB62" s="763">
        <f>'Detailed Budget'!CON72</f>
        <v>0</v>
      </c>
      <c r="COC62" s="763">
        <f>'Detailed Budget'!COO72</f>
        <v>0</v>
      </c>
      <c r="COD62" s="763">
        <f>'Detailed Budget'!COP72</f>
        <v>0</v>
      </c>
      <c r="COE62" s="763">
        <f>'Detailed Budget'!COQ72</f>
        <v>0</v>
      </c>
      <c r="COF62" s="763">
        <f>'Detailed Budget'!COR72</f>
        <v>0</v>
      </c>
      <c r="COG62" s="763">
        <f>'Detailed Budget'!COS72</f>
        <v>0</v>
      </c>
      <c r="COH62" s="763">
        <f>'Detailed Budget'!COT72</f>
        <v>0</v>
      </c>
      <c r="COI62" s="763">
        <f>'Detailed Budget'!COU72</f>
        <v>0</v>
      </c>
      <c r="COJ62" s="763">
        <f>'Detailed Budget'!COV72</f>
        <v>0</v>
      </c>
      <c r="COK62" s="763">
        <f>'Detailed Budget'!COW72</f>
        <v>0</v>
      </c>
      <c r="COL62" s="763">
        <f>'Detailed Budget'!COX72</f>
        <v>0</v>
      </c>
      <c r="COM62" s="763">
        <f>'Detailed Budget'!COY72</f>
        <v>0</v>
      </c>
      <c r="CON62" s="763">
        <f>'Detailed Budget'!COZ72</f>
        <v>0</v>
      </c>
      <c r="COO62" s="763">
        <f>'Detailed Budget'!CPA72</f>
        <v>0</v>
      </c>
      <c r="COP62" s="763">
        <f>'Detailed Budget'!CPB72</f>
        <v>0</v>
      </c>
      <c r="COQ62" s="763">
        <f>'Detailed Budget'!CPC72</f>
        <v>0</v>
      </c>
      <c r="COR62" s="763">
        <f>'Detailed Budget'!CPD72</f>
        <v>0</v>
      </c>
      <c r="COS62" s="763">
        <f>'Detailed Budget'!CPE72</f>
        <v>0</v>
      </c>
      <c r="COT62" s="763">
        <f>'Detailed Budget'!CPF72</f>
        <v>0</v>
      </c>
      <c r="COU62" s="763">
        <f>'Detailed Budget'!CPG72</f>
        <v>0</v>
      </c>
      <c r="COV62" s="763">
        <f>'Detailed Budget'!CPH72</f>
        <v>0</v>
      </c>
      <c r="COW62" s="763">
        <f>'Detailed Budget'!CPI72</f>
        <v>0</v>
      </c>
      <c r="COX62" s="763">
        <f>'Detailed Budget'!CPJ72</f>
        <v>0</v>
      </c>
      <c r="COY62" s="763">
        <f>'Detailed Budget'!CPK72</f>
        <v>0</v>
      </c>
      <c r="COZ62" s="763">
        <f>'Detailed Budget'!CPL72</f>
        <v>0</v>
      </c>
      <c r="CPA62" s="763">
        <f>'Detailed Budget'!CPM72</f>
        <v>0</v>
      </c>
      <c r="CPB62" s="763">
        <f>'Detailed Budget'!CPN72</f>
        <v>0</v>
      </c>
      <c r="CPC62" s="763">
        <f>'Detailed Budget'!CPO72</f>
        <v>0</v>
      </c>
      <c r="CPD62" s="763">
        <f>'Detailed Budget'!CPP72</f>
        <v>0</v>
      </c>
      <c r="CPE62" s="763">
        <f>'Detailed Budget'!CPQ72</f>
        <v>0</v>
      </c>
      <c r="CPF62" s="763">
        <f>'Detailed Budget'!CPR72</f>
        <v>0</v>
      </c>
      <c r="CPG62" s="763">
        <f>'Detailed Budget'!CPS72</f>
        <v>0</v>
      </c>
      <c r="CPH62" s="763">
        <f>'Detailed Budget'!CPT72</f>
        <v>0</v>
      </c>
      <c r="CPI62" s="763">
        <f>'Detailed Budget'!CPU72</f>
        <v>0</v>
      </c>
      <c r="CPJ62" s="763">
        <f>'Detailed Budget'!CPV72</f>
        <v>0</v>
      </c>
      <c r="CPK62" s="763">
        <f>'Detailed Budget'!CPW72</f>
        <v>0</v>
      </c>
      <c r="CPL62" s="763">
        <f>'Detailed Budget'!CPX72</f>
        <v>0</v>
      </c>
      <c r="CPM62" s="763">
        <f>'Detailed Budget'!CPY72</f>
        <v>0</v>
      </c>
      <c r="CPN62" s="763">
        <f>'Detailed Budget'!CPZ72</f>
        <v>0</v>
      </c>
      <c r="CPO62" s="763">
        <f>'Detailed Budget'!CQA72</f>
        <v>0</v>
      </c>
      <c r="CPP62" s="763">
        <f>'Detailed Budget'!CQB72</f>
        <v>0</v>
      </c>
      <c r="CPQ62" s="763">
        <f>'Detailed Budget'!CQC72</f>
        <v>0</v>
      </c>
      <c r="CPR62" s="763">
        <f>'Detailed Budget'!CQD72</f>
        <v>0</v>
      </c>
      <c r="CPS62" s="763">
        <f>'Detailed Budget'!CQE72</f>
        <v>0</v>
      </c>
      <c r="CPT62" s="763">
        <f>'Detailed Budget'!CQF72</f>
        <v>0</v>
      </c>
      <c r="CPU62" s="763">
        <f>'Detailed Budget'!CQG72</f>
        <v>0</v>
      </c>
      <c r="CPV62" s="763">
        <f>'Detailed Budget'!CQH72</f>
        <v>0</v>
      </c>
      <c r="CPW62" s="763">
        <f>'Detailed Budget'!CQI72</f>
        <v>0</v>
      </c>
      <c r="CPX62" s="763">
        <f>'Detailed Budget'!CQJ72</f>
        <v>0</v>
      </c>
      <c r="CPY62" s="763">
        <f>'Detailed Budget'!CQK72</f>
        <v>0</v>
      </c>
      <c r="CPZ62" s="763">
        <f>'Detailed Budget'!CQL72</f>
        <v>0</v>
      </c>
      <c r="CQA62" s="763">
        <f>'Detailed Budget'!CQM72</f>
        <v>0</v>
      </c>
      <c r="CQB62" s="763">
        <f>'Detailed Budget'!CQN72</f>
        <v>0</v>
      </c>
      <c r="CQC62" s="763">
        <f>'Detailed Budget'!CQO72</f>
        <v>0</v>
      </c>
      <c r="CQD62" s="763">
        <f>'Detailed Budget'!CQP72</f>
        <v>0</v>
      </c>
      <c r="CQE62" s="763">
        <f>'Detailed Budget'!CQQ72</f>
        <v>0</v>
      </c>
      <c r="CQF62" s="763">
        <f>'Detailed Budget'!CQR72</f>
        <v>0</v>
      </c>
      <c r="CQG62" s="763">
        <f>'Detailed Budget'!CQS72</f>
        <v>0</v>
      </c>
      <c r="CQH62" s="763">
        <f>'Detailed Budget'!CQT72</f>
        <v>0</v>
      </c>
      <c r="CQI62" s="763">
        <f>'Detailed Budget'!CQU72</f>
        <v>0</v>
      </c>
      <c r="CQJ62" s="763">
        <f>'Detailed Budget'!CQV72</f>
        <v>0</v>
      </c>
      <c r="CQK62" s="763">
        <f>'Detailed Budget'!CQW72</f>
        <v>0</v>
      </c>
      <c r="CQL62" s="763">
        <f>'Detailed Budget'!CQX72</f>
        <v>0</v>
      </c>
      <c r="CQM62" s="763">
        <f>'Detailed Budget'!CQY72</f>
        <v>0</v>
      </c>
      <c r="CQN62" s="763">
        <f>'Detailed Budget'!CQZ72</f>
        <v>0</v>
      </c>
      <c r="CQO62" s="763">
        <f>'Detailed Budget'!CRA72</f>
        <v>0</v>
      </c>
      <c r="CQP62" s="763">
        <f>'Detailed Budget'!CRB72</f>
        <v>0</v>
      </c>
      <c r="CQQ62" s="763">
        <f>'Detailed Budget'!CRC72</f>
        <v>0</v>
      </c>
      <c r="CQR62" s="763">
        <f>'Detailed Budget'!CRD72</f>
        <v>0</v>
      </c>
      <c r="CQS62" s="763">
        <f>'Detailed Budget'!CRE72</f>
        <v>0</v>
      </c>
      <c r="CQT62" s="763">
        <f>'Detailed Budget'!CRF72</f>
        <v>0</v>
      </c>
      <c r="CQU62" s="763">
        <f>'Detailed Budget'!CRG72</f>
        <v>0</v>
      </c>
      <c r="CQV62" s="763">
        <f>'Detailed Budget'!CRH72</f>
        <v>0</v>
      </c>
      <c r="CQW62" s="763">
        <f>'Detailed Budget'!CRI72</f>
        <v>0</v>
      </c>
      <c r="CQX62" s="763">
        <f>'Detailed Budget'!CRJ72</f>
        <v>0</v>
      </c>
      <c r="CQY62" s="763">
        <f>'Detailed Budget'!CRK72</f>
        <v>0</v>
      </c>
      <c r="CQZ62" s="763">
        <f>'Detailed Budget'!CRL72</f>
        <v>0</v>
      </c>
      <c r="CRA62" s="763">
        <f>'Detailed Budget'!CRM72</f>
        <v>0</v>
      </c>
      <c r="CRB62" s="763">
        <f>'Detailed Budget'!CRN72</f>
        <v>0</v>
      </c>
      <c r="CRC62" s="763">
        <f>'Detailed Budget'!CRO72</f>
        <v>0</v>
      </c>
      <c r="CRD62" s="763">
        <f>'Detailed Budget'!CRP72</f>
        <v>0</v>
      </c>
      <c r="CRE62" s="763">
        <f>'Detailed Budget'!CRQ72</f>
        <v>0</v>
      </c>
      <c r="CRF62" s="763">
        <f>'Detailed Budget'!CRR72</f>
        <v>0</v>
      </c>
      <c r="CRG62" s="763">
        <f>'Detailed Budget'!CRS72</f>
        <v>0</v>
      </c>
      <c r="CRH62" s="763">
        <f>'Detailed Budget'!CRT72</f>
        <v>0</v>
      </c>
      <c r="CRI62" s="763">
        <f>'Detailed Budget'!CRU72</f>
        <v>0</v>
      </c>
      <c r="CRJ62" s="763">
        <f>'Detailed Budget'!CRV72</f>
        <v>0</v>
      </c>
      <c r="CRK62" s="763">
        <f>'Detailed Budget'!CRW72</f>
        <v>0</v>
      </c>
      <c r="CRL62" s="763">
        <f>'Detailed Budget'!CRX72</f>
        <v>0</v>
      </c>
      <c r="CRM62" s="763">
        <f>'Detailed Budget'!CRY72</f>
        <v>0</v>
      </c>
      <c r="CRN62" s="763">
        <f>'Detailed Budget'!CRZ72</f>
        <v>0</v>
      </c>
      <c r="CRO62" s="763">
        <f>'Detailed Budget'!CSA72</f>
        <v>0</v>
      </c>
      <c r="CRP62" s="763">
        <f>'Detailed Budget'!CSB72</f>
        <v>0</v>
      </c>
      <c r="CRQ62" s="763">
        <f>'Detailed Budget'!CSC72</f>
        <v>0</v>
      </c>
      <c r="CRR62" s="763">
        <f>'Detailed Budget'!CSD72</f>
        <v>0</v>
      </c>
      <c r="CRS62" s="763">
        <f>'Detailed Budget'!CSE72</f>
        <v>0</v>
      </c>
      <c r="CRT62" s="763">
        <f>'Detailed Budget'!CSF72</f>
        <v>0</v>
      </c>
      <c r="CRU62" s="763">
        <f>'Detailed Budget'!CSG72</f>
        <v>0</v>
      </c>
      <c r="CRV62" s="763">
        <f>'Detailed Budget'!CSH72</f>
        <v>0</v>
      </c>
      <c r="CRW62" s="763">
        <f>'Detailed Budget'!CSI72</f>
        <v>0</v>
      </c>
      <c r="CRX62" s="763">
        <f>'Detailed Budget'!CSJ72</f>
        <v>0</v>
      </c>
      <c r="CRY62" s="763">
        <f>'Detailed Budget'!CSK72</f>
        <v>0</v>
      </c>
      <c r="CRZ62" s="763">
        <f>'Detailed Budget'!CSL72</f>
        <v>0</v>
      </c>
      <c r="CSA62" s="763">
        <f>'Detailed Budget'!CSM72</f>
        <v>0</v>
      </c>
      <c r="CSB62" s="763">
        <f>'Detailed Budget'!CSN72</f>
        <v>0</v>
      </c>
      <c r="CSC62" s="763">
        <f>'Detailed Budget'!CSO72</f>
        <v>0</v>
      </c>
      <c r="CSD62" s="763">
        <f>'Detailed Budget'!CSP72</f>
        <v>0</v>
      </c>
      <c r="CSE62" s="763">
        <f>'Detailed Budget'!CSQ72</f>
        <v>0</v>
      </c>
      <c r="CSF62" s="763">
        <f>'Detailed Budget'!CSR72</f>
        <v>0</v>
      </c>
      <c r="CSG62" s="763">
        <f>'Detailed Budget'!CSS72</f>
        <v>0</v>
      </c>
      <c r="CSH62" s="763">
        <f>'Detailed Budget'!CST72</f>
        <v>0</v>
      </c>
      <c r="CSI62" s="763">
        <f>'Detailed Budget'!CSU72</f>
        <v>0</v>
      </c>
      <c r="CSJ62" s="763">
        <f>'Detailed Budget'!CSV72</f>
        <v>0</v>
      </c>
      <c r="CSK62" s="763">
        <f>'Detailed Budget'!CSW72</f>
        <v>0</v>
      </c>
      <c r="CSL62" s="763">
        <f>'Detailed Budget'!CSX72</f>
        <v>0</v>
      </c>
      <c r="CSM62" s="763">
        <f>'Detailed Budget'!CSY72</f>
        <v>0</v>
      </c>
      <c r="CSN62" s="763">
        <f>'Detailed Budget'!CSZ72</f>
        <v>0</v>
      </c>
      <c r="CSO62" s="763">
        <f>'Detailed Budget'!CTA72</f>
        <v>0</v>
      </c>
      <c r="CSP62" s="763">
        <f>'Detailed Budget'!CTB72</f>
        <v>0</v>
      </c>
      <c r="CSQ62" s="763">
        <f>'Detailed Budget'!CTC72</f>
        <v>0</v>
      </c>
      <c r="CSR62" s="763">
        <f>'Detailed Budget'!CTD72</f>
        <v>0</v>
      </c>
      <c r="CSS62" s="763">
        <f>'Detailed Budget'!CTE72</f>
        <v>0</v>
      </c>
      <c r="CST62" s="763">
        <f>'Detailed Budget'!CTF72</f>
        <v>0</v>
      </c>
      <c r="CSU62" s="763">
        <f>'Detailed Budget'!CTG72</f>
        <v>0</v>
      </c>
      <c r="CSV62" s="763">
        <f>'Detailed Budget'!CTH72</f>
        <v>0</v>
      </c>
      <c r="CSW62" s="763">
        <f>'Detailed Budget'!CTI72</f>
        <v>0</v>
      </c>
      <c r="CSX62" s="763">
        <f>'Detailed Budget'!CTJ72</f>
        <v>0</v>
      </c>
      <c r="CSY62" s="763">
        <f>'Detailed Budget'!CTK72</f>
        <v>0</v>
      </c>
      <c r="CSZ62" s="763">
        <f>'Detailed Budget'!CTL72</f>
        <v>0</v>
      </c>
      <c r="CTA62" s="763">
        <f>'Detailed Budget'!CTM72</f>
        <v>0</v>
      </c>
      <c r="CTB62" s="763">
        <f>'Detailed Budget'!CTN72</f>
        <v>0</v>
      </c>
      <c r="CTC62" s="763">
        <f>'Detailed Budget'!CTO72</f>
        <v>0</v>
      </c>
      <c r="CTD62" s="763">
        <f>'Detailed Budget'!CTP72</f>
        <v>0</v>
      </c>
      <c r="CTE62" s="763">
        <f>'Detailed Budget'!CTQ72</f>
        <v>0</v>
      </c>
      <c r="CTF62" s="763">
        <f>'Detailed Budget'!CTR72</f>
        <v>0</v>
      </c>
      <c r="CTG62" s="763">
        <f>'Detailed Budget'!CTS72</f>
        <v>0</v>
      </c>
      <c r="CTH62" s="763">
        <f>'Detailed Budget'!CTT72</f>
        <v>0</v>
      </c>
      <c r="CTI62" s="763">
        <f>'Detailed Budget'!CTU72</f>
        <v>0</v>
      </c>
      <c r="CTJ62" s="763">
        <f>'Detailed Budget'!CTV72</f>
        <v>0</v>
      </c>
      <c r="CTK62" s="763">
        <f>'Detailed Budget'!CTW72</f>
        <v>0</v>
      </c>
      <c r="CTL62" s="763">
        <f>'Detailed Budget'!CTX72</f>
        <v>0</v>
      </c>
      <c r="CTM62" s="763">
        <f>'Detailed Budget'!CTY72</f>
        <v>0</v>
      </c>
      <c r="CTN62" s="763">
        <f>'Detailed Budget'!CTZ72</f>
        <v>0</v>
      </c>
      <c r="CTO62" s="763">
        <f>'Detailed Budget'!CUA72</f>
        <v>0</v>
      </c>
      <c r="CTP62" s="763">
        <f>'Detailed Budget'!CUB72</f>
        <v>0</v>
      </c>
      <c r="CTQ62" s="763">
        <f>'Detailed Budget'!CUC72</f>
        <v>0</v>
      </c>
      <c r="CTR62" s="763">
        <f>'Detailed Budget'!CUD72</f>
        <v>0</v>
      </c>
      <c r="CTS62" s="763">
        <f>'Detailed Budget'!CUE72</f>
        <v>0</v>
      </c>
      <c r="CTT62" s="763">
        <f>'Detailed Budget'!CUF72</f>
        <v>0</v>
      </c>
      <c r="CTU62" s="763">
        <f>'Detailed Budget'!CUG72</f>
        <v>0</v>
      </c>
      <c r="CTV62" s="763">
        <f>'Detailed Budget'!CUH72</f>
        <v>0</v>
      </c>
      <c r="CTW62" s="763">
        <f>'Detailed Budget'!CUI72</f>
        <v>0</v>
      </c>
      <c r="CTX62" s="763">
        <f>'Detailed Budget'!CUJ72</f>
        <v>0</v>
      </c>
      <c r="CTY62" s="763">
        <f>'Detailed Budget'!CUK72</f>
        <v>0</v>
      </c>
      <c r="CTZ62" s="763">
        <f>'Detailed Budget'!CUL72</f>
        <v>0</v>
      </c>
      <c r="CUA62" s="763">
        <f>'Detailed Budget'!CUM72</f>
        <v>0</v>
      </c>
      <c r="CUB62" s="763">
        <f>'Detailed Budget'!CUN72</f>
        <v>0</v>
      </c>
      <c r="CUC62" s="763">
        <f>'Detailed Budget'!CUO72</f>
        <v>0</v>
      </c>
      <c r="CUD62" s="763">
        <f>'Detailed Budget'!CUP72</f>
        <v>0</v>
      </c>
      <c r="CUE62" s="763">
        <f>'Detailed Budget'!CUQ72</f>
        <v>0</v>
      </c>
      <c r="CUF62" s="763">
        <f>'Detailed Budget'!CUR72</f>
        <v>0</v>
      </c>
      <c r="CUG62" s="763">
        <f>'Detailed Budget'!CUS72</f>
        <v>0</v>
      </c>
      <c r="CUH62" s="763">
        <f>'Detailed Budget'!CUT72</f>
        <v>0</v>
      </c>
      <c r="CUI62" s="763">
        <f>'Detailed Budget'!CUU72</f>
        <v>0</v>
      </c>
      <c r="CUJ62" s="763">
        <f>'Detailed Budget'!CUV72</f>
        <v>0</v>
      </c>
      <c r="CUK62" s="763">
        <f>'Detailed Budget'!CUW72</f>
        <v>0</v>
      </c>
      <c r="CUL62" s="763">
        <f>'Detailed Budget'!CUX72</f>
        <v>0</v>
      </c>
      <c r="CUM62" s="763">
        <f>'Detailed Budget'!CUY72</f>
        <v>0</v>
      </c>
      <c r="CUN62" s="763">
        <f>'Detailed Budget'!CUZ72</f>
        <v>0</v>
      </c>
      <c r="CUO62" s="763">
        <f>'Detailed Budget'!CVA72</f>
        <v>0</v>
      </c>
      <c r="CUP62" s="763">
        <f>'Detailed Budget'!CVB72</f>
        <v>0</v>
      </c>
      <c r="CUQ62" s="763">
        <f>'Detailed Budget'!CVC72</f>
        <v>0</v>
      </c>
      <c r="CUR62" s="763">
        <f>'Detailed Budget'!CVD72</f>
        <v>0</v>
      </c>
      <c r="CUS62" s="763">
        <f>'Detailed Budget'!CVE72</f>
        <v>0</v>
      </c>
      <c r="CUT62" s="763">
        <f>'Detailed Budget'!CVF72</f>
        <v>0</v>
      </c>
      <c r="CUU62" s="763">
        <f>'Detailed Budget'!CVG72</f>
        <v>0</v>
      </c>
      <c r="CUV62" s="763">
        <f>'Detailed Budget'!CVH72</f>
        <v>0</v>
      </c>
      <c r="CUW62" s="763">
        <f>'Detailed Budget'!CVI72</f>
        <v>0</v>
      </c>
      <c r="CUX62" s="763">
        <f>'Detailed Budget'!CVJ72</f>
        <v>0</v>
      </c>
      <c r="CUY62" s="763">
        <f>'Detailed Budget'!CVK72</f>
        <v>0</v>
      </c>
      <c r="CUZ62" s="763">
        <f>'Detailed Budget'!CVL72</f>
        <v>0</v>
      </c>
      <c r="CVA62" s="763">
        <f>'Detailed Budget'!CVM72</f>
        <v>0</v>
      </c>
      <c r="CVB62" s="763">
        <f>'Detailed Budget'!CVN72</f>
        <v>0</v>
      </c>
      <c r="CVC62" s="763">
        <f>'Detailed Budget'!CVO72</f>
        <v>0</v>
      </c>
      <c r="CVD62" s="763">
        <f>'Detailed Budget'!CVP72</f>
        <v>0</v>
      </c>
      <c r="CVE62" s="763">
        <f>'Detailed Budget'!CVQ72</f>
        <v>0</v>
      </c>
      <c r="CVF62" s="763">
        <f>'Detailed Budget'!CVR72</f>
        <v>0</v>
      </c>
      <c r="CVG62" s="763">
        <f>'Detailed Budget'!CVS72</f>
        <v>0</v>
      </c>
      <c r="CVH62" s="763">
        <f>'Detailed Budget'!CVT72</f>
        <v>0</v>
      </c>
      <c r="CVI62" s="763">
        <f>'Detailed Budget'!CVU72</f>
        <v>0</v>
      </c>
      <c r="CVJ62" s="763">
        <f>'Detailed Budget'!CVV72</f>
        <v>0</v>
      </c>
      <c r="CVK62" s="763">
        <f>'Detailed Budget'!CVW72</f>
        <v>0</v>
      </c>
      <c r="CVL62" s="763">
        <f>'Detailed Budget'!CVX72</f>
        <v>0</v>
      </c>
      <c r="CVM62" s="763">
        <f>'Detailed Budget'!CVY72</f>
        <v>0</v>
      </c>
      <c r="CVN62" s="763">
        <f>'Detailed Budget'!CVZ72</f>
        <v>0</v>
      </c>
      <c r="CVO62" s="763">
        <f>'Detailed Budget'!CWA72</f>
        <v>0</v>
      </c>
      <c r="CVP62" s="763">
        <f>'Detailed Budget'!CWB72</f>
        <v>0</v>
      </c>
      <c r="CVQ62" s="763">
        <f>'Detailed Budget'!CWC72</f>
        <v>0</v>
      </c>
      <c r="CVR62" s="763">
        <f>'Detailed Budget'!CWD72</f>
        <v>0</v>
      </c>
      <c r="CVS62" s="763">
        <f>'Detailed Budget'!CWE72</f>
        <v>0</v>
      </c>
      <c r="CVT62" s="763">
        <f>'Detailed Budget'!CWF72</f>
        <v>0</v>
      </c>
      <c r="CVU62" s="763">
        <f>'Detailed Budget'!CWG72</f>
        <v>0</v>
      </c>
      <c r="CVV62" s="763">
        <f>'Detailed Budget'!CWH72</f>
        <v>0</v>
      </c>
      <c r="CVW62" s="763">
        <f>'Detailed Budget'!CWI72</f>
        <v>0</v>
      </c>
      <c r="CVX62" s="763">
        <f>'Detailed Budget'!CWJ72</f>
        <v>0</v>
      </c>
      <c r="CVY62" s="763">
        <f>'Detailed Budget'!CWK72</f>
        <v>0</v>
      </c>
      <c r="CVZ62" s="763">
        <f>'Detailed Budget'!CWL72</f>
        <v>0</v>
      </c>
      <c r="CWA62" s="763">
        <f>'Detailed Budget'!CWM72</f>
        <v>0</v>
      </c>
      <c r="CWB62" s="763">
        <f>'Detailed Budget'!CWN72</f>
        <v>0</v>
      </c>
      <c r="CWC62" s="763">
        <f>'Detailed Budget'!CWO72</f>
        <v>0</v>
      </c>
      <c r="CWD62" s="763">
        <f>'Detailed Budget'!CWP72</f>
        <v>0</v>
      </c>
      <c r="CWE62" s="763">
        <f>'Detailed Budget'!CWQ72</f>
        <v>0</v>
      </c>
      <c r="CWF62" s="763">
        <f>'Detailed Budget'!CWR72</f>
        <v>0</v>
      </c>
      <c r="CWG62" s="763">
        <f>'Detailed Budget'!CWS72</f>
        <v>0</v>
      </c>
      <c r="CWH62" s="763">
        <f>'Detailed Budget'!CWT72</f>
        <v>0</v>
      </c>
      <c r="CWI62" s="763">
        <f>'Detailed Budget'!CWU72</f>
        <v>0</v>
      </c>
      <c r="CWJ62" s="763">
        <f>'Detailed Budget'!CWV72</f>
        <v>0</v>
      </c>
      <c r="CWK62" s="763">
        <f>'Detailed Budget'!CWW72</f>
        <v>0</v>
      </c>
      <c r="CWL62" s="763">
        <f>'Detailed Budget'!CWX72</f>
        <v>0</v>
      </c>
      <c r="CWM62" s="763">
        <f>'Detailed Budget'!CWY72</f>
        <v>0</v>
      </c>
      <c r="CWN62" s="763">
        <f>'Detailed Budget'!CWZ72</f>
        <v>0</v>
      </c>
      <c r="CWO62" s="763">
        <f>'Detailed Budget'!CXA72</f>
        <v>0</v>
      </c>
      <c r="CWP62" s="763">
        <f>'Detailed Budget'!CXB72</f>
        <v>0</v>
      </c>
      <c r="CWQ62" s="763">
        <f>'Detailed Budget'!CXC72</f>
        <v>0</v>
      </c>
      <c r="CWR62" s="763">
        <f>'Detailed Budget'!CXD72</f>
        <v>0</v>
      </c>
      <c r="CWS62" s="763">
        <f>'Detailed Budget'!CXE72</f>
        <v>0</v>
      </c>
      <c r="CWT62" s="763">
        <f>'Detailed Budget'!CXF72</f>
        <v>0</v>
      </c>
      <c r="CWU62" s="763">
        <f>'Detailed Budget'!CXG72</f>
        <v>0</v>
      </c>
      <c r="CWV62" s="763">
        <f>'Detailed Budget'!CXH72</f>
        <v>0</v>
      </c>
      <c r="CWW62" s="763">
        <f>'Detailed Budget'!CXI72</f>
        <v>0</v>
      </c>
      <c r="CWX62" s="763">
        <f>'Detailed Budget'!CXJ72</f>
        <v>0</v>
      </c>
      <c r="CWY62" s="763">
        <f>'Detailed Budget'!CXK72</f>
        <v>0</v>
      </c>
      <c r="CWZ62" s="763">
        <f>'Detailed Budget'!CXL72</f>
        <v>0</v>
      </c>
      <c r="CXA62" s="763">
        <f>'Detailed Budget'!CXM72</f>
        <v>0</v>
      </c>
      <c r="CXB62" s="763">
        <f>'Detailed Budget'!CXN72</f>
        <v>0</v>
      </c>
      <c r="CXC62" s="763">
        <f>'Detailed Budget'!CXO72</f>
        <v>0</v>
      </c>
      <c r="CXD62" s="763">
        <f>'Detailed Budget'!CXP72</f>
        <v>0</v>
      </c>
      <c r="CXE62" s="763">
        <f>'Detailed Budget'!CXQ72</f>
        <v>0</v>
      </c>
      <c r="CXF62" s="763">
        <f>'Detailed Budget'!CXR72</f>
        <v>0</v>
      </c>
      <c r="CXG62" s="763">
        <f>'Detailed Budget'!CXS72</f>
        <v>0</v>
      </c>
      <c r="CXH62" s="763">
        <f>'Detailed Budget'!CXT72</f>
        <v>0</v>
      </c>
      <c r="CXI62" s="763">
        <f>'Detailed Budget'!CXU72</f>
        <v>0</v>
      </c>
      <c r="CXJ62" s="763">
        <f>'Detailed Budget'!CXV72</f>
        <v>0</v>
      </c>
      <c r="CXK62" s="763">
        <f>'Detailed Budget'!CXW72</f>
        <v>0</v>
      </c>
      <c r="CXL62" s="763">
        <f>'Detailed Budget'!CXX72</f>
        <v>0</v>
      </c>
      <c r="CXM62" s="763">
        <f>'Detailed Budget'!CXY72</f>
        <v>0</v>
      </c>
      <c r="CXN62" s="763">
        <f>'Detailed Budget'!CXZ72</f>
        <v>0</v>
      </c>
      <c r="CXO62" s="763">
        <f>'Detailed Budget'!CYA72</f>
        <v>0</v>
      </c>
      <c r="CXP62" s="763">
        <f>'Detailed Budget'!CYB72</f>
        <v>0</v>
      </c>
      <c r="CXQ62" s="763">
        <f>'Detailed Budget'!CYC72</f>
        <v>0</v>
      </c>
      <c r="CXR62" s="763">
        <f>'Detailed Budget'!CYD72</f>
        <v>0</v>
      </c>
      <c r="CXS62" s="763">
        <f>'Detailed Budget'!CYE72</f>
        <v>0</v>
      </c>
      <c r="CXT62" s="763">
        <f>'Detailed Budget'!CYF72</f>
        <v>0</v>
      </c>
      <c r="CXU62" s="763">
        <f>'Detailed Budget'!CYG72</f>
        <v>0</v>
      </c>
      <c r="CXV62" s="763">
        <f>'Detailed Budget'!CYH72</f>
        <v>0</v>
      </c>
      <c r="CXW62" s="763">
        <f>'Detailed Budget'!CYI72</f>
        <v>0</v>
      </c>
      <c r="CXX62" s="763">
        <f>'Detailed Budget'!CYJ72</f>
        <v>0</v>
      </c>
      <c r="CXY62" s="763">
        <f>'Detailed Budget'!CYK72</f>
        <v>0</v>
      </c>
      <c r="CXZ62" s="763">
        <f>'Detailed Budget'!CYL72</f>
        <v>0</v>
      </c>
      <c r="CYA62" s="763">
        <f>'Detailed Budget'!CYM72</f>
        <v>0</v>
      </c>
      <c r="CYB62" s="763">
        <f>'Detailed Budget'!CYN72</f>
        <v>0</v>
      </c>
      <c r="CYC62" s="763">
        <f>'Detailed Budget'!CYO72</f>
        <v>0</v>
      </c>
      <c r="CYD62" s="763">
        <f>'Detailed Budget'!CYP72</f>
        <v>0</v>
      </c>
      <c r="CYE62" s="763">
        <f>'Detailed Budget'!CYQ72</f>
        <v>0</v>
      </c>
      <c r="CYF62" s="763">
        <f>'Detailed Budget'!CYR72</f>
        <v>0</v>
      </c>
      <c r="CYG62" s="763">
        <f>'Detailed Budget'!CYS72</f>
        <v>0</v>
      </c>
      <c r="CYH62" s="763">
        <f>'Detailed Budget'!CYT72</f>
        <v>0</v>
      </c>
      <c r="CYI62" s="763">
        <f>'Detailed Budget'!CYU72</f>
        <v>0</v>
      </c>
      <c r="CYJ62" s="763">
        <f>'Detailed Budget'!CYV72</f>
        <v>0</v>
      </c>
      <c r="CYK62" s="763">
        <f>'Detailed Budget'!CYW72</f>
        <v>0</v>
      </c>
      <c r="CYL62" s="763">
        <f>'Detailed Budget'!CYX72</f>
        <v>0</v>
      </c>
      <c r="CYM62" s="763">
        <f>'Detailed Budget'!CYY72</f>
        <v>0</v>
      </c>
      <c r="CYN62" s="763">
        <f>'Detailed Budget'!CYZ72</f>
        <v>0</v>
      </c>
      <c r="CYO62" s="763">
        <f>'Detailed Budget'!CZA72</f>
        <v>0</v>
      </c>
      <c r="CYP62" s="763">
        <f>'Detailed Budget'!CZB72</f>
        <v>0</v>
      </c>
      <c r="CYQ62" s="763">
        <f>'Detailed Budget'!CZC72</f>
        <v>0</v>
      </c>
      <c r="CYR62" s="763">
        <f>'Detailed Budget'!CZD72</f>
        <v>0</v>
      </c>
      <c r="CYS62" s="763">
        <f>'Detailed Budget'!CZE72</f>
        <v>0</v>
      </c>
      <c r="CYT62" s="763">
        <f>'Detailed Budget'!CZF72</f>
        <v>0</v>
      </c>
      <c r="CYU62" s="763">
        <f>'Detailed Budget'!CZG72</f>
        <v>0</v>
      </c>
      <c r="CYV62" s="763">
        <f>'Detailed Budget'!CZH72</f>
        <v>0</v>
      </c>
      <c r="CYW62" s="763">
        <f>'Detailed Budget'!CZI72</f>
        <v>0</v>
      </c>
      <c r="CYX62" s="763">
        <f>'Detailed Budget'!CZJ72</f>
        <v>0</v>
      </c>
      <c r="CYY62" s="763">
        <f>'Detailed Budget'!CZK72</f>
        <v>0</v>
      </c>
      <c r="CYZ62" s="763">
        <f>'Detailed Budget'!CZL72</f>
        <v>0</v>
      </c>
      <c r="CZA62" s="763">
        <f>'Detailed Budget'!CZM72</f>
        <v>0</v>
      </c>
      <c r="CZB62" s="763">
        <f>'Detailed Budget'!CZN72</f>
        <v>0</v>
      </c>
      <c r="CZC62" s="763">
        <f>'Detailed Budget'!CZO72</f>
        <v>0</v>
      </c>
      <c r="CZD62" s="763">
        <f>'Detailed Budget'!CZP72</f>
        <v>0</v>
      </c>
      <c r="CZE62" s="763">
        <f>'Detailed Budget'!CZQ72</f>
        <v>0</v>
      </c>
      <c r="CZF62" s="763">
        <f>'Detailed Budget'!CZR72</f>
        <v>0</v>
      </c>
      <c r="CZG62" s="763">
        <f>'Detailed Budget'!CZS72</f>
        <v>0</v>
      </c>
      <c r="CZH62" s="763">
        <f>'Detailed Budget'!CZT72</f>
        <v>0</v>
      </c>
      <c r="CZI62" s="763">
        <f>'Detailed Budget'!CZU72</f>
        <v>0</v>
      </c>
      <c r="CZJ62" s="763">
        <f>'Detailed Budget'!CZV72</f>
        <v>0</v>
      </c>
      <c r="CZK62" s="763">
        <f>'Detailed Budget'!CZW72</f>
        <v>0</v>
      </c>
      <c r="CZL62" s="763">
        <f>'Detailed Budget'!CZX72</f>
        <v>0</v>
      </c>
      <c r="CZM62" s="763">
        <f>'Detailed Budget'!CZY72</f>
        <v>0</v>
      </c>
      <c r="CZN62" s="763">
        <f>'Detailed Budget'!CZZ72</f>
        <v>0</v>
      </c>
      <c r="CZO62" s="763">
        <f>'Detailed Budget'!DAA72</f>
        <v>0</v>
      </c>
      <c r="CZP62" s="763">
        <f>'Detailed Budget'!DAB72</f>
        <v>0</v>
      </c>
      <c r="CZQ62" s="763">
        <f>'Detailed Budget'!DAC72</f>
        <v>0</v>
      </c>
      <c r="CZR62" s="763">
        <f>'Detailed Budget'!DAD72</f>
        <v>0</v>
      </c>
      <c r="CZS62" s="763">
        <f>'Detailed Budget'!DAE72</f>
        <v>0</v>
      </c>
      <c r="CZT62" s="763">
        <f>'Detailed Budget'!DAF72</f>
        <v>0</v>
      </c>
      <c r="CZU62" s="763">
        <f>'Detailed Budget'!DAG72</f>
        <v>0</v>
      </c>
      <c r="CZV62" s="763">
        <f>'Detailed Budget'!DAH72</f>
        <v>0</v>
      </c>
      <c r="CZW62" s="763">
        <f>'Detailed Budget'!DAI72</f>
        <v>0</v>
      </c>
      <c r="CZX62" s="763">
        <f>'Detailed Budget'!DAJ72</f>
        <v>0</v>
      </c>
      <c r="CZY62" s="763">
        <f>'Detailed Budget'!DAK72</f>
        <v>0</v>
      </c>
      <c r="CZZ62" s="763">
        <f>'Detailed Budget'!DAL72</f>
        <v>0</v>
      </c>
      <c r="DAA62" s="763">
        <f>'Detailed Budget'!DAM72</f>
        <v>0</v>
      </c>
      <c r="DAB62" s="763">
        <f>'Detailed Budget'!DAN72</f>
        <v>0</v>
      </c>
      <c r="DAC62" s="763">
        <f>'Detailed Budget'!DAO72</f>
        <v>0</v>
      </c>
      <c r="DAD62" s="763">
        <f>'Detailed Budget'!DAP72</f>
        <v>0</v>
      </c>
      <c r="DAE62" s="763">
        <f>'Detailed Budget'!DAQ72</f>
        <v>0</v>
      </c>
      <c r="DAF62" s="763">
        <f>'Detailed Budget'!DAR72</f>
        <v>0</v>
      </c>
      <c r="DAG62" s="763">
        <f>'Detailed Budget'!DAS72</f>
        <v>0</v>
      </c>
      <c r="DAH62" s="763">
        <f>'Detailed Budget'!DAT72</f>
        <v>0</v>
      </c>
      <c r="DAI62" s="763">
        <f>'Detailed Budget'!DAU72</f>
        <v>0</v>
      </c>
      <c r="DAJ62" s="763">
        <f>'Detailed Budget'!DAV72</f>
        <v>0</v>
      </c>
      <c r="DAK62" s="763">
        <f>'Detailed Budget'!DAW72</f>
        <v>0</v>
      </c>
      <c r="DAL62" s="763">
        <f>'Detailed Budget'!DAX72</f>
        <v>0</v>
      </c>
      <c r="DAM62" s="763">
        <f>'Detailed Budget'!DAY72</f>
        <v>0</v>
      </c>
      <c r="DAN62" s="763">
        <f>'Detailed Budget'!DAZ72</f>
        <v>0</v>
      </c>
      <c r="DAO62" s="763">
        <f>'Detailed Budget'!DBA72</f>
        <v>0</v>
      </c>
      <c r="DAP62" s="763">
        <f>'Detailed Budget'!DBB72</f>
        <v>0</v>
      </c>
      <c r="DAQ62" s="763">
        <f>'Detailed Budget'!DBC72</f>
        <v>0</v>
      </c>
      <c r="DAR62" s="763">
        <f>'Detailed Budget'!DBD72</f>
        <v>0</v>
      </c>
      <c r="DAS62" s="763">
        <f>'Detailed Budget'!DBE72</f>
        <v>0</v>
      </c>
      <c r="DAT62" s="763">
        <f>'Detailed Budget'!DBF72</f>
        <v>0</v>
      </c>
      <c r="DAU62" s="763">
        <f>'Detailed Budget'!DBG72</f>
        <v>0</v>
      </c>
      <c r="DAV62" s="763">
        <f>'Detailed Budget'!DBH72</f>
        <v>0</v>
      </c>
      <c r="DAW62" s="763">
        <f>'Detailed Budget'!DBI72</f>
        <v>0</v>
      </c>
      <c r="DAX62" s="763">
        <f>'Detailed Budget'!DBJ72</f>
        <v>0</v>
      </c>
      <c r="DAY62" s="763">
        <f>'Detailed Budget'!DBK72</f>
        <v>0</v>
      </c>
      <c r="DAZ62" s="763">
        <f>'Detailed Budget'!DBL72</f>
        <v>0</v>
      </c>
      <c r="DBA62" s="763">
        <f>'Detailed Budget'!DBM72</f>
        <v>0</v>
      </c>
      <c r="DBB62" s="763">
        <f>'Detailed Budget'!DBN72</f>
        <v>0</v>
      </c>
      <c r="DBC62" s="763">
        <f>'Detailed Budget'!DBO72</f>
        <v>0</v>
      </c>
      <c r="DBD62" s="763">
        <f>'Detailed Budget'!DBP72</f>
        <v>0</v>
      </c>
      <c r="DBE62" s="763">
        <f>'Detailed Budget'!DBQ72</f>
        <v>0</v>
      </c>
      <c r="DBF62" s="763">
        <f>'Detailed Budget'!DBR72</f>
        <v>0</v>
      </c>
      <c r="DBG62" s="763">
        <f>'Detailed Budget'!DBS72</f>
        <v>0</v>
      </c>
      <c r="DBH62" s="763">
        <f>'Detailed Budget'!DBT72</f>
        <v>0</v>
      </c>
      <c r="DBI62" s="763">
        <f>'Detailed Budget'!DBU72</f>
        <v>0</v>
      </c>
      <c r="DBJ62" s="763">
        <f>'Detailed Budget'!DBV72</f>
        <v>0</v>
      </c>
      <c r="DBK62" s="763">
        <f>'Detailed Budget'!DBW72</f>
        <v>0</v>
      </c>
      <c r="DBL62" s="763">
        <f>'Detailed Budget'!DBX72</f>
        <v>0</v>
      </c>
      <c r="DBM62" s="763">
        <f>'Detailed Budget'!DBY72</f>
        <v>0</v>
      </c>
      <c r="DBN62" s="763">
        <f>'Detailed Budget'!DBZ72</f>
        <v>0</v>
      </c>
      <c r="DBO62" s="763">
        <f>'Detailed Budget'!DCA72</f>
        <v>0</v>
      </c>
      <c r="DBP62" s="763">
        <f>'Detailed Budget'!DCB72</f>
        <v>0</v>
      </c>
      <c r="DBQ62" s="763">
        <f>'Detailed Budget'!DCC72</f>
        <v>0</v>
      </c>
      <c r="DBR62" s="763">
        <f>'Detailed Budget'!DCD72</f>
        <v>0</v>
      </c>
      <c r="DBS62" s="763">
        <f>'Detailed Budget'!DCE72</f>
        <v>0</v>
      </c>
      <c r="DBT62" s="763">
        <f>'Detailed Budget'!DCF72</f>
        <v>0</v>
      </c>
      <c r="DBU62" s="763">
        <f>'Detailed Budget'!DCG72</f>
        <v>0</v>
      </c>
      <c r="DBV62" s="763">
        <f>'Detailed Budget'!DCH72</f>
        <v>0</v>
      </c>
      <c r="DBW62" s="763">
        <f>'Detailed Budget'!DCI72</f>
        <v>0</v>
      </c>
      <c r="DBX62" s="763">
        <f>'Detailed Budget'!DCJ72</f>
        <v>0</v>
      </c>
      <c r="DBY62" s="763">
        <f>'Detailed Budget'!DCK72</f>
        <v>0</v>
      </c>
      <c r="DBZ62" s="763">
        <f>'Detailed Budget'!DCL72</f>
        <v>0</v>
      </c>
      <c r="DCA62" s="763">
        <f>'Detailed Budget'!DCM72</f>
        <v>0</v>
      </c>
      <c r="DCB62" s="763">
        <f>'Detailed Budget'!DCN72</f>
        <v>0</v>
      </c>
      <c r="DCC62" s="763">
        <f>'Detailed Budget'!DCO72</f>
        <v>0</v>
      </c>
      <c r="DCD62" s="763">
        <f>'Detailed Budget'!DCP72</f>
        <v>0</v>
      </c>
      <c r="DCE62" s="763">
        <f>'Detailed Budget'!DCQ72</f>
        <v>0</v>
      </c>
      <c r="DCF62" s="763">
        <f>'Detailed Budget'!DCR72</f>
        <v>0</v>
      </c>
      <c r="DCG62" s="763">
        <f>'Detailed Budget'!DCS72</f>
        <v>0</v>
      </c>
      <c r="DCH62" s="763">
        <f>'Detailed Budget'!DCT72</f>
        <v>0</v>
      </c>
      <c r="DCI62" s="763">
        <f>'Detailed Budget'!DCU72</f>
        <v>0</v>
      </c>
      <c r="DCJ62" s="763">
        <f>'Detailed Budget'!DCV72</f>
        <v>0</v>
      </c>
      <c r="DCK62" s="763">
        <f>'Detailed Budget'!DCW72</f>
        <v>0</v>
      </c>
      <c r="DCL62" s="763">
        <f>'Detailed Budget'!DCX72</f>
        <v>0</v>
      </c>
      <c r="DCM62" s="763">
        <f>'Detailed Budget'!DCY72</f>
        <v>0</v>
      </c>
      <c r="DCN62" s="763">
        <f>'Detailed Budget'!DCZ72</f>
        <v>0</v>
      </c>
      <c r="DCO62" s="763">
        <f>'Detailed Budget'!DDA72</f>
        <v>0</v>
      </c>
      <c r="DCP62" s="763">
        <f>'Detailed Budget'!DDB72</f>
        <v>0</v>
      </c>
      <c r="DCQ62" s="763">
        <f>'Detailed Budget'!DDC72</f>
        <v>0</v>
      </c>
      <c r="DCR62" s="763">
        <f>'Detailed Budget'!DDD72</f>
        <v>0</v>
      </c>
      <c r="DCS62" s="763">
        <f>'Detailed Budget'!DDE72</f>
        <v>0</v>
      </c>
      <c r="DCT62" s="763">
        <f>'Detailed Budget'!DDF72</f>
        <v>0</v>
      </c>
      <c r="DCU62" s="763">
        <f>'Detailed Budget'!DDG72</f>
        <v>0</v>
      </c>
      <c r="DCV62" s="763">
        <f>'Detailed Budget'!DDH72</f>
        <v>0</v>
      </c>
      <c r="DCW62" s="763">
        <f>'Detailed Budget'!DDI72</f>
        <v>0</v>
      </c>
      <c r="DCX62" s="763">
        <f>'Detailed Budget'!DDJ72</f>
        <v>0</v>
      </c>
      <c r="DCY62" s="763">
        <f>'Detailed Budget'!DDK72</f>
        <v>0</v>
      </c>
      <c r="DCZ62" s="763">
        <f>'Detailed Budget'!DDL72</f>
        <v>0</v>
      </c>
      <c r="DDA62" s="763">
        <f>'Detailed Budget'!DDM72</f>
        <v>0</v>
      </c>
      <c r="DDB62" s="763">
        <f>'Detailed Budget'!DDN72</f>
        <v>0</v>
      </c>
      <c r="DDC62" s="763">
        <f>'Detailed Budget'!DDO72</f>
        <v>0</v>
      </c>
      <c r="DDD62" s="763">
        <f>'Detailed Budget'!DDP72</f>
        <v>0</v>
      </c>
      <c r="DDE62" s="763">
        <f>'Detailed Budget'!DDQ72</f>
        <v>0</v>
      </c>
      <c r="DDF62" s="763">
        <f>'Detailed Budget'!DDR72</f>
        <v>0</v>
      </c>
      <c r="DDG62" s="763">
        <f>'Detailed Budget'!DDS72</f>
        <v>0</v>
      </c>
      <c r="DDH62" s="763">
        <f>'Detailed Budget'!DDT72</f>
        <v>0</v>
      </c>
      <c r="DDI62" s="763">
        <f>'Detailed Budget'!DDU72</f>
        <v>0</v>
      </c>
      <c r="DDJ62" s="763">
        <f>'Detailed Budget'!DDV72</f>
        <v>0</v>
      </c>
      <c r="DDK62" s="763">
        <f>'Detailed Budget'!DDW72</f>
        <v>0</v>
      </c>
      <c r="DDL62" s="763">
        <f>'Detailed Budget'!DDX72</f>
        <v>0</v>
      </c>
      <c r="DDM62" s="763">
        <f>'Detailed Budget'!DDY72</f>
        <v>0</v>
      </c>
      <c r="DDN62" s="763">
        <f>'Detailed Budget'!DDZ72</f>
        <v>0</v>
      </c>
      <c r="DDO62" s="763">
        <f>'Detailed Budget'!DEA72</f>
        <v>0</v>
      </c>
      <c r="DDP62" s="763">
        <f>'Detailed Budget'!DEB72</f>
        <v>0</v>
      </c>
      <c r="DDQ62" s="763">
        <f>'Detailed Budget'!DEC72</f>
        <v>0</v>
      </c>
      <c r="DDR62" s="763">
        <f>'Detailed Budget'!DED72</f>
        <v>0</v>
      </c>
      <c r="DDS62" s="763">
        <f>'Detailed Budget'!DEE72</f>
        <v>0</v>
      </c>
      <c r="DDT62" s="763">
        <f>'Detailed Budget'!DEF72</f>
        <v>0</v>
      </c>
      <c r="DDU62" s="763">
        <f>'Detailed Budget'!DEG72</f>
        <v>0</v>
      </c>
      <c r="DDV62" s="763">
        <f>'Detailed Budget'!DEH72</f>
        <v>0</v>
      </c>
      <c r="DDW62" s="763">
        <f>'Detailed Budget'!DEI72</f>
        <v>0</v>
      </c>
      <c r="DDX62" s="763">
        <f>'Detailed Budget'!DEJ72</f>
        <v>0</v>
      </c>
      <c r="DDY62" s="763">
        <f>'Detailed Budget'!DEK72</f>
        <v>0</v>
      </c>
      <c r="DDZ62" s="763">
        <f>'Detailed Budget'!DEL72</f>
        <v>0</v>
      </c>
      <c r="DEA62" s="763">
        <f>'Detailed Budget'!DEM72</f>
        <v>0</v>
      </c>
      <c r="DEB62" s="763">
        <f>'Detailed Budget'!DEN72</f>
        <v>0</v>
      </c>
      <c r="DEC62" s="763">
        <f>'Detailed Budget'!DEO72</f>
        <v>0</v>
      </c>
      <c r="DED62" s="763">
        <f>'Detailed Budget'!DEP72</f>
        <v>0</v>
      </c>
      <c r="DEE62" s="763">
        <f>'Detailed Budget'!DEQ72</f>
        <v>0</v>
      </c>
      <c r="DEF62" s="763">
        <f>'Detailed Budget'!DER72</f>
        <v>0</v>
      </c>
      <c r="DEG62" s="763">
        <f>'Detailed Budget'!DES72</f>
        <v>0</v>
      </c>
      <c r="DEH62" s="763">
        <f>'Detailed Budget'!DET72</f>
        <v>0</v>
      </c>
      <c r="DEI62" s="763">
        <f>'Detailed Budget'!DEU72</f>
        <v>0</v>
      </c>
      <c r="DEJ62" s="763">
        <f>'Detailed Budget'!DEV72</f>
        <v>0</v>
      </c>
      <c r="DEK62" s="763">
        <f>'Detailed Budget'!DEW72</f>
        <v>0</v>
      </c>
      <c r="DEL62" s="763">
        <f>'Detailed Budget'!DEX72</f>
        <v>0</v>
      </c>
      <c r="DEM62" s="763">
        <f>'Detailed Budget'!DEY72</f>
        <v>0</v>
      </c>
      <c r="DEN62" s="763">
        <f>'Detailed Budget'!DEZ72</f>
        <v>0</v>
      </c>
      <c r="DEO62" s="763">
        <f>'Detailed Budget'!DFA72</f>
        <v>0</v>
      </c>
      <c r="DEP62" s="763">
        <f>'Detailed Budget'!DFB72</f>
        <v>0</v>
      </c>
      <c r="DEQ62" s="763">
        <f>'Detailed Budget'!DFC72</f>
        <v>0</v>
      </c>
      <c r="DER62" s="763">
        <f>'Detailed Budget'!DFD72</f>
        <v>0</v>
      </c>
      <c r="DES62" s="763">
        <f>'Detailed Budget'!DFE72</f>
        <v>0</v>
      </c>
      <c r="DET62" s="763">
        <f>'Detailed Budget'!DFF72</f>
        <v>0</v>
      </c>
      <c r="DEU62" s="763">
        <f>'Detailed Budget'!DFG72</f>
        <v>0</v>
      </c>
      <c r="DEV62" s="763">
        <f>'Detailed Budget'!DFH72</f>
        <v>0</v>
      </c>
      <c r="DEW62" s="763">
        <f>'Detailed Budget'!DFI72</f>
        <v>0</v>
      </c>
      <c r="DEX62" s="763">
        <f>'Detailed Budget'!DFJ72</f>
        <v>0</v>
      </c>
      <c r="DEY62" s="763">
        <f>'Detailed Budget'!DFK72</f>
        <v>0</v>
      </c>
      <c r="DEZ62" s="763">
        <f>'Detailed Budget'!DFL72</f>
        <v>0</v>
      </c>
      <c r="DFA62" s="763">
        <f>'Detailed Budget'!DFM72</f>
        <v>0</v>
      </c>
      <c r="DFB62" s="763">
        <f>'Detailed Budget'!DFN72</f>
        <v>0</v>
      </c>
      <c r="DFC62" s="763">
        <f>'Detailed Budget'!DFO72</f>
        <v>0</v>
      </c>
      <c r="DFD62" s="763">
        <f>'Detailed Budget'!DFP72</f>
        <v>0</v>
      </c>
      <c r="DFE62" s="763">
        <f>'Detailed Budget'!DFQ72</f>
        <v>0</v>
      </c>
      <c r="DFF62" s="763">
        <f>'Detailed Budget'!DFR72</f>
        <v>0</v>
      </c>
      <c r="DFG62" s="763">
        <f>'Detailed Budget'!DFS72</f>
        <v>0</v>
      </c>
      <c r="DFH62" s="763">
        <f>'Detailed Budget'!DFT72</f>
        <v>0</v>
      </c>
      <c r="DFI62" s="763">
        <f>'Detailed Budget'!DFU72</f>
        <v>0</v>
      </c>
      <c r="DFJ62" s="763">
        <f>'Detailed Budget'!DFV72</f>
        <v>0</v>
      </c>
      <c r="DFK62" s="763">
        <f>'Detailed Budget'!DFW72</f>
        <v>0</v>
      </c>
      <c r="DFL62" s="763">
        <f>'Detailed Budget'!DFX72</f>
        <v>0</v>
      </c>
      <c r="DFM62" s="763">
        <f>'Detailed Budget'!DFY72</f>
        <v>0</v>
      </c>
      <c r="DFN62" s="763">
        <f>'Detailed Budget'!DFZ72</f>
        <v>0</v>
      </c>
      <c r="DFO62" s="763">
        <f>'Detailed Budget'!DGA72</f>
        <v>0</v>
      </c>
      <c r="DFP62" s="763">
        <f>'Detailed Budget'!DGB72</f>
        <v>0</v>
      </c>
      <c r="DFQ62" s="763">
        <f>'Detailed Budget'!DGC72</f>
        <v>0</v>
      </c>
      <c r="DFR62" s="763">
        <f>'Detailed Budget'!DGD72</f>
        <v>0</v>
      </c>
      <c r="DFS62" s="763">
        <f>'Detailed Budget'!DGE72</f>
        <v>0</v>
      </c>
      <c r="DFT62" s="763">
        <f>'Detailed Budget'!DGF72</f>
        <v>0</v>
      </c>
      <c r="DFU62" s="763">
        <f>'Detailed Budget'!DGG72</f>
        <v>0</v>
      </c>
      <c r="DFV62" s="763">
        <f>'Detailed Budget'!DGH72</f>
        <v>0</v>
      </c>
      <c r="DFW62" s="763">
        <f>'Detailed Budget'!DGI72</f>
        <v>0</v>
      </c>
      <c r="DFX62" s="763">
        <f>'Detailed Budget'!DGJ72</f>
        <v>0</v>
      </c>
      <c r="DFY62" s="763">
        <f>'Detailed Budget'!DGK72</f>
        <v>0</v>
      </c>
      <c r="DFZ62" s="763">
        <f>'Detailed Budget'!DGL72</f>
        <v>0</v>
      </c>
      <c r="DGA62" s="763">
        <f>'Detailed Budget'!DGM72</f>
        <v>0</v>
      </c>
      <c r="DGB62" s="763">
        <f>'Detailed Budget'!DGN72</f>
        <v>0</v>
      </c>
      <c r="DGC62" s="763">
        <f>'Detailed Budget'!DGO72</f>
        <v>0</v>
      </c>
      <c r="DGD62" s="763">
        <f>'Detailed Budget'!DGP72</f>
        <v>0</v>
      </c>
      <c r="DGE62" s="763">
        <f>'Detailed Budget'!DGQ72</f>
        <v>0</v>
      </c>
      <c r="DGF62" s="763">
        <f>'Detailed Budget'!DGR72</f>
        <v>0</v>
      </c>
      <c r="DGG62" s="763">
        <f>'Detailed Budget'!DGS72</f>
        <v>0</v>
      </c>
      <c r="DGH62" s="763">
        <f>'Detailed Budget'!DGT72</f>
        <v>0</v>
      </c>
      <c r="DGI62" s="763">
        <f>'Detailed Budget'!DGU72</f>
        <v>0</v>
      </c>
      <c r="DGJ62" s="763">
        <f>'Detailed Budget'!DGV72</f>
        <v>0</v>
      </c>
      <c r="DGK62" s="763">
        <f>'Detailed Budget'!DGW72</f>
        <v>0</v>
      </c>
      <c r="DGL62" s="763">
        <f>'Detailed Budget'!DGX72</f>
        <v>0</v>
      </c>
      <c r="DGM62" s="763">
        <f>'Detailed Budget'!DGY72</f>
        <v>0</v>
      </c>
      <c r="DGN62" s="763">
        <f>'Detailed Budget'!DGZ72</f>
        <v>0</v>
      </c>
      <c r="DGO62" s="763">
        <f>'Detailed Budget'!DHA72</f>
        <v>0</v>
      </c>
      <c r="DGP62" s="763">
        <f>'Detailed Budget'!DHB72</f>
        <v>0</v>
      </c>
      <c r="DGQ62" s="763">
        <f>'Detailed Budget'!DHC72</f>
        <v>0</v>
      </c>
      <c r="DGR62" s="763">
        <f>'Detailed Budget'!DHD72</f>
        <v>0</v>
      </c>
      <c r="DGS62" s="763">
        <f>'Detailed Budget'!DHE72</f>
        <v>0</v>
      </c>
      <c r="DGT62" s="763">
        <f>'Detailed Budget'!DHF72</f>
        <v>0</v>
      </c>
      <c r="DGU62" s="763">
        <f>'Detailed Budget'!DHG72</f>
        <v>0</v>
      </c>
      <c r="DGV62" s="763">
        <f>'Detailed Budget'!DHH72</f>
        <v>0</v>
      </c>
      <c r="DGW62" s="763">
        <f>'Detailed Budget'!DHI72</f>
        <v>0</v>
      </c>
      <c r="DGX62" s="763">
        <f>'Detailed Budget'!DHJ72</f>
        <v>0</v>
      </c>
      <c r="DGY62" s="763">
        <f>'Detailed Budget'!DHK72</f>
        <v>0</v>
      </c>
      <c r="DGZ62" s="763">
        <f>'Detailed Budget'!DHL72</f>
        <v>0</v>
      </c>
      <c r="DHA62" s="763">
        <f>'Detailed Budget'!DHM72</f>
        <v>0</v>
      </c>
      <c r="DHB62" s="763">
        <f>'Detailed Budget'!DHN72</f>
        <v>0</v>
      </c>
      <c r="DHC62" s="763">
        <f>'Detailed Budget'!DHO72</f>
        <v>0</v>
      </c>
      <c r="DHD62" s="763">
        <f>'Detailed Budget'!DHP72</f>
        <v>0</v>
      </c>
      <c r="DHE62" s="763">
        <f>'Detailed Budget'!DHQ72</f>
        <v>0</v>
      </c>
      <c r="DHF62" s="763">
        <f>'Detailed Budget'!DHR72</f>
        <v>0</v>
      </c>
      <c r="DHG62" s="763">
        <f>'Detailed Budget'!DHS72</f>
        <v>0</v>
      </c>
      <c r="DHH62" s="763">
        <f>'Detailed Budget'!DHT72</f>
        <v>0</v>
      </c>
      <c r="DHI62" s="763">
        <f>'Detailed Budget'!DHU72</f>
        <v>0</v>
      </c>
      <c r="DHJ62" s="763">
        <f>'Detailed Budget'!DHV72</f>
        <v>0</v>
      </c>
      <c r="DHK62" s="763">
        <f>'Detailed Budget'!DHW72</f>
        <v>0</v>
      </c>
      <c r="DHL62" s="763">
        <f>'Detailed Budget'!DHX72</f>
        <v>0</v>
      </c>
      <c r="DHM62" s="763">
        <f>'Detailed Budget'!DHY72</f>
        <v>0</v>
      </c>
      <c r="DHN62" s="763">
        <f>'Detailed Budget'!DHZ72</f>
        <v>0</v>
      </c>
      <c r="DHO62" s="763">
        <f>'Detailed Budget'!DIA72</f>
        <v>0</v>
      </c>
      <c r="DHP62" s="763">
        <f>'Detailed Budget'!DIB72</f>
        <v>0</v>
      </c>
      <c r="DHQ62" s="763">
        <f>'Detailed Budget'!DIC72</f>
        <v>0</v>
      </c>
      <c r="DHR62" s="763">
        <f>'Detailed Budget'!DID72</f>
        <v>0</v>
      </c>
      <c r="DHS62" s="763">
        <f>'Detailed Budget'!DIE72</f>
        <v>0</v>
      </c>
      <c r="DHT62" s="763">
        <f>'Detailed Budget'!DIF72</f>
        <v>0</v>
      </c>
      <c r="DHU62" s="763">
        <f>'Detailed Budget'!DIG72</f>
        <v>0</v>
      </c>
      <c r="DHV62" s="763">
        <f>'Detailed Budget'!DIH72</f>
        <v>0</v>
      </c>
      <c r="DHW62" s="763">
        <f>'Detailed Budget'!DII72</f>
        <v>0</v>
      </c>
      <c r="DHX62" s="763">
        <f>'Detailed Budget'!DIJ72</f>
        <v>0</v>
      </c>
      <c r="DHY62" s="763">
        <f>'Detailed Budget'!DIK72</f>
        <v>0</v>
      </c>
      <c r="DHZ62" s="763">
        <f>'Detailed Budget'!DIL72</f>
        <v>0</v>
      </c>
      <c r="DIA62" s="763">
        <f>'Detailed Budget'!DIM72</f>
        <v>0</v>
      </c>
      <c r="DIB62" s="763">
        <f>'Detailed Budget'!DIN72</f>
        <v>0</v>
      </c>
      <c r="DIC62" s="763">
        <f>'Detailed Budget'!DIO72</f>
        <v>0</v>
      </c>
      <c r="DID62" s="763">
        <f>'Detailed Budget'!DIP72</f>
        <v>0</v>
      </c>
      <c r="DIE62" s="763">
        <f>'Detailed Budget'!DIQ72</f>
        <v>0</v>
      </c>
      <c r="DIF62" s="763">
        <f>'Detailed Budget'!DIR72</f>
        <v>0</v>
      </c>
      <c r="DIG62" s="763">
        <f>'Detailed Budget'!DIS72</f>
        <v>0</v>
      </c>
      <c r="DIH62" s="763">
        <f>'Detailed Budget'!DIT72</f>
        <v>0</v>
      </c>
      <c r="DII62" s="763">
        <f>'Detailed Budget'!DIU72</f>
        <v>0</v>
      </c>
      <c r="DIJ62" s="763">
        <f>'Detailed Budget'!DIV72</f>
        <v>0</v>
      </c>
      <c r="DIK62" s="763">
        <f>'Detailed Budget'!DIW72</f>
        <v>0</v>
      </c>
      <c r="DIL62" s="763">
        <f>'Detailed Budget'!DIX72</f>
        <v>0</v>
      </c>
      <c r="DIM62" s="763">
        <f>'Detailed Budget'!DIY72</f>
        <v>0</v>
      </c>
      <c r="DIN62" s="763">
        <f>'Detailed Budget'!DIZ72</f>
        <v>0</v>
      </c>
      <c r="DIO62" s="763">
        <f>'Detailed Budget'!DJA72</f>
        <v>0</v>
      </c>
      <c r="DIP62" s="763">
        <f>'Detailed Budget'!DJB72</f>
        <v>0</v>
      </c>
      <c r="DIQ62" s="763">
        <f>'Detailed Budget'!DJC72</f>
        <v>0</v>
      </c>
      <c r="DIR62" s="763">
        <f>'Detailed Budget'!DJD72</f>
        <v>0</v>
      </c>
      <c r="DIS62" s="763">
        <f>'Detailed Budget'!DJE72</f>
        <v>0</v>
      </c>
      <c r="DIT62" s="763">
        <f>'Detailed Budget'!DJF72</f>
        <v>0</v>
      </c>
      <c r="DIU62" s="763">
        <f>'Detailed Budget'!DJG72</f>
        <v>0</v>
      </c>
      <c r="DIV62" s="763">
        <f>'Detailed Budget'!DJH72</f>
        <v>0</v>
      </c>
      <c r="DIW62" s="763">
        <f>'Detailed Budget'!DJI72</f>
        <v>0</v>
      </c>
      <c r="DIX62" s="763">
        <f>'Detailed Budget'!DJJ72</f>
        <v>0</v>
      </c>
      <c r="DIY62" s="763">
        <f>'Detailed Budget'!DJK72</f>
        <v>0</v>
      </c>
      <c r="DIZ62" s="763">
        <f>'Detailed Budget'!DJL72</f>
        <v>0</v>
      </c>
      <c r="DJA62" s="763">
        <f>'Detailed Budget'!DJM72</f>
        <v>0</v>
      </c>
      <c r="DJB62" s="763">
        <f>'Detailed Budget'!DJN72</f>
        <v>0</v>
      </c>
      <c r="DJC62" s="763">
        <f>'Detailed Budget'!DJO72</f>
        <v>0</v>
      </c>
      <c r="DJD62" s="763">
        <f>'Detailed Budget'!DJP72</f>
        <v>0</v>
      </c>
      <c r="DJE62" s="763">
        <f>'Detailed Budget'!DJQ72</f>
        <v>0</v>
      </c>
      <c r="DJF62" s="763">
        <f>'Detailed Budget'!DJR72</f>
        <v>0</v>
      </c>
      <c r="DJG62" s="763">
        <f>'Detailed Budget'!DJS72</f>
        <v>0</v>
      </c>
      <c r="DJH62" s="763">
        <f>'Detailed Budget'!DJT72</f>
        <v>0</v>
      </c>
      <c r="DJI62" s="763">
        <f>'Detailed Budget'!DJU72</f>
        <v>0</v>
      </c>
      <c r="DJJ62" s="763">
        <f>'Detailed Budget'!DJV72</f>
        <v>0</v>
      </c>
      <c r="DJK62" s="763">
        <f>'Detailed Budget'!DJW72</f>
        <v>0</v>
      </c>
      <c r="DJL62" s="763">
        <f>'Detailed Budget'!DJX72</f>
        <v>0</v>
      </c>
      <c r="DJM62" s="763">
        <f>'Detailed Budget'!DJY72</f>
        <v>0</v>
      </c>
      <c r="DJN62" s="763">
        <f>'Detailed Budget'!DJZ72</f>
        <v>0</v>
      </c>
      <c r="DJO62" s="763">
        <f>'Detailed Budget'!DKA72</f>
        <v>0</v>
      </c>
      <c r="DJP62" s="763">
        <f>'Detailed Budget'!DKB72</f>
        <v>0</v>
      </c>
      <c r="DJQ62" s="763">
        <f>'Detailed Budget'!DKC72</f>
        <v>0</v>
      </c>
      <c r="DJR62" s="763">
        <f>'Detailed Budget'!DKD72</f>
        <v>0</v>
      </c>
      <c r="DJS62" s="763">
        <f>'Detailed Budget'!DKE72</f>
        <v>0</v>
      </c>
      <c r="DJT62" s="763">
        <f>'Detailed Budget'!DKF72</f>
        <v>0</v>
      </c>
      <c r="DJU62" s="763">
        <f>'Detailed Budget'!DKG72</f>
        <v>0</v>
      </c>
      <c r="DJV62" s="763">
        <f>'Detailed Budget'!DKH72</f>
        <v>0</v>
      </c>
      <c r="DJW62" s="763">
        <f>'Detailed Budget'!DKI72</f>
        <v>0</v>
      </c>
      <c r="DJX62" s="763">
        <f>'Detailed Budget'!DKJ72</f>
        <v>0</v>
      </c>
      <c r="DJY62" s="763">
        <f>'Detailed Budget'!DKK72</f>
        <v>0</v>
      </c>
      <c r="DJZ62" s="763">
        <f>'Detailed Budget'!DKL72</f>
        <v>0</v>
      </c>
      <c r="DKA62" s="763">
        <f>'Detailed Budget'!DKM72</f>
        <v>0</v>
      </c>
      <c r="DKB62" s="763">
        <f>'Detailed Budget'!DKN72</f>
        <v>0</v>
      </c>
      <c r="DKC62" s="763">
        <f>'Detailed Budget'!DKO72</f>
        <v>0</v>
      </c>
      <c r="DKD62" s="763">
        <f>'Detailed Budget'!DKP72</f>
        <v>0</v>
      </c>
      <c r="DKE62" s="763">
        <f>'Detailed Budget'!DKQ72</f>
        <v>0</v>
      </c>
      <c r="DKF62" s="763">
        <f>'Detailed Budget'!DKR72</f>
        <v>0</v>
      </c>
      <c r="DKG62" s="763">
        <f>'Detailed Budget'!DKS72</f>
        <v>0</v>
      </c>
      <c r="DKH62" s="763">
        <f>'Detailed Budget'!DKT72</f>
        <v>0</v>
      </c>
      <c r="DKI62" s="763">
        <f>'Detailed Budget'!DKU72</f>
        <v>0</v>
      </c>
      <c r="DKJ62" s="763">
        <f>'Detailed Budget'!DKV72</f>
        <v>0</v>
      </c>
      <c r="DKK62" s="763">
        <f>'Detailed Budget'!DKW72</f>
        <v>0</v>
      </c>
      <c r="DKL62" s="763">
        <f>'Detailed Budget'!DKX72</f>
        <v>0</v>
      </c>
      <c r="DKM62" s="763">
        <f>'Detailed Budget'!DKY72</f>
        <v>0</v>
      </c>
      <c r="DKN62" s="763">
        <f>'Detailed Budget'!DKZ72</f>
        <v>0</v>
      </c>
      <c r="DKO62" s="763">
        <f>'Detailed Budget'!DLA72</f>
        <v>0</v>
      </c>
      <c r="DKP62" s="763">
        <f>'Detailed Budget'!DLB72</f>
        <v>0</v>
      </c>
      <c r="DKQ62" s="763">
        <f>'Detailed Budget'!DLC72</f>
        <v>0</v>
      </c>
      <c r="DKR62" s="763">
        <f>'Detailed Budget'!DLD72</f>
        <v>0</v>
      </c>
      <c r="DKS62" s="763">
        <f>'Detailed Budget'!DLE72</f>
        <v>0</v>
      </c>
      <c r="DKT62" s="763">
        <f>'Detailed Budget'!DLF72</f>
        <v>0</v>
      </c>
      <c r="DKU62" s="763">
        <f>'Detailed Budget'!DLG72</f>
        <v>0</v>
      </c>
      <c r="DKV62" s="763">
        <f>'Detailed Budget'!DLH72</f>
        <v>0</v>
      </c>
      <c r="DKW62" s="763">
        <f>'Detailed Budget'!DLI72</f>
        <v>0</v>
      </c>
      <c r="DKX62" s="763">
        <f>'Detailed Budget'!DLJ72</f>
        <v>0</v>
      </c>
      <c r="DKY62" s="763">
        <f>'Detailed Budget'!DLK72</f>
        <v>0</v>
      </c>
      <c r="DKZ62" s="763">
        <f>'Detailed Budget'!DLL72</f>
        <v>0</v>
      </c>
      <c r="DLA62" s="763">
        <f>'Detailed Budget'!DLM72</f>
        <v>0</v>
      </c>
      <c r="DLB62" s="763">
        <f>'Detailed Budget'!DLN72</f>
        <v>0</v>
      </c>
      <c r="DLC62" s="763">
        <f>'Detailed Budget'!DLO72</f>
        <v>0</v>
      </c>
      <c r="DLD62" s="763">
        <f>'Detailed Budget'!DLP72</f>
        <v>0</v>
      </c>
      <c r="DLE62" s="763">
        <f>'Detailed Budget'!DLQ72</f>
        <v>0</v>
      </c>
      <c r="DLF62" s="763">
        <f>'Detailed Budget'!DLR72</f>
        <v>0</v>
      </c>
      <c r="DLG62" s="763">
        <f>'Detailed Budget'!DLS72</f>
        <v>0</v>
      </c>
      <c r="DLH62" s="763">
        <f>'Detailed Budget'!DLT72</f>
        <v>0</v>
      </c>
      <c r="DLI62" s="763">
        <f>'Detailed Budget'!DLU72</f>
        <v>0</v>
      </c>
      <c r="DLJ62" s="763">
        <f>'Detailed Budget'!DLV72</f>
        <v>0</v>
      </c>
      <c r="DLK62" s="763">
        <f>'Detailed Budget'!DLW72</f>
        <v>0</v>
      </c>
      <c r="DLL62" s="763">
        <f>'Detailed Budget'!DLX72</f>
        <v>0</v>
      </c>
      <c r="DLM62" s="763">
        <f>'Detailed Budget'!DLY72</f>
        <v>0</v>
      </c>
      <c r="DLN62" s="763">
        <f>'Detailed Budget'!DLZ72</f>
        <v>0</v>
      </c>
      <c r="DLO62" s="763">
        <f>'Detailed Budget'!DMA72</f>
        <v>0</v>
      </c>
      <c r="DLP62" s="763">
        <f>'Detailed Budget'!DMB72</f>
        <v>0</v>
      </c>
      <c r="DLQ62" s="763">
        <f>'Detailed Budget'!DMC72</f>
        <v>0</v>
      </c>
      <c r="DLR62" s="763">
        <f>'Detailed Budget'!DMD72</f>
        <v>0</v>
      </c>
      <c r="DLS62" s="763">
        <f>'Detailed Budget'!DME72</f>
        <v>0</v>
      </c>
      <c r="DLT62" s="763">
        <f>'Detailed Budget'!DMF72</f>
        <v>0</v>
      </c>
      <c r="DLU62" s="763">
        <f>'Detailed Budget'!DMG72</f>
        <v>0</v>
      </c>
      <c r="DLV62" s="763">
        <f>'Detailed Budget'!DMH72</f>
        <v>0</v>
      </c>
      <c r="DLW62" s="763">
        <f>'Detailed Budget'!DMI72</f>
        <v>0</v>
      </c>
      <c r="DLX62" s="763">
        <f>'Detailed Budget'!DMJ72</f>
        <v>0</v>
      </c>
      <c r="DLY62" s="763">
        <f>'Detailed Budget'!DMK72</f>
        <v>0</v>
      </c>
      <c r="DLZ62" s="763">
        <f>'Detailed Budget'!DML72</f>
        <v>0</v>
      </c>
      <c r="DMA62" s="763">
        <f>'Detailed Budget'!DMM72</f>
        <v>0</v>
      </c>
      <c r="DMB62" s="763">
        <f>'Detailed Budget'!DMN72</f>
        <v>0</v>
      </c>
      <c r="DMC62" s="763">
        <f>'Detailed Budget'!DMO72</f>
        <v>0</v>
      </c>
      <c r="DMD62" s="763">
        <f>'Detailed Budget'!DMP72</f>
        <v>0</v>
      </c>
      <c r="DME62" s="763">
        <f>'Detailed Budget'!DMQ72</f>
        <v>0</v>
      </c>
      <c r="DMF62" s="763">
        <f>'Detailed Budget'!DMR72</f>
        <v>0</v>
      </c>
      <c r="DMG62" s="763">
        <f>'Detailed Budget'!DMS72</f>
        <v>0</v>
      </c>
      <c r="DMH62" s="763">
        <f>'Detailed Budget'!DMT72</f>
        <v>0</v>
      </c>
      <c r="DMI62" s="763">
        <f>'Detailed Budget'!DMU72</f>
        <v>0</v>
      </c>
      <c r="DMJ62" s="763">
        <f>'Detailed Budget'!DMV72</f>
        <v>0</v>
      </c>
      <c r="DMK62" s="763">
        <f>'Detailed Budget'!DMW72</f>
        <v>0</v>
      </c>
      <c r="DML62" s="763">
        <f>'Detailed Budget'!DMX72</f>
        <v>0</v>
      </c>
      <c r="DMM62" s="763">
        <f>'Detailed Budget'!DMY72</f>
        <v>0</v>
      </c>
      <c r="DMN62" s="763">
        <f>'Detailed Budget'!DMZ72</f>
        <v>0</v>
      </c>
      <c r="DMO62" s="763">
        <f>'Detailed Budget'!DNA72</f>
        <v>0</v>
      </c>
      <c r="DMP62" s="763">
        <f>'Detailed Budget'!DNB72</f>
        <v>0</v>
      </c>
      <c r="DMQ62" s="763">
        <f>'Detailed Budget'!DNC72</f>
        <v>0</v>
      </c>
      <c r="DMR62" s="763">
        <f>'Detailed Budget'!DND72</f>
        <v>0</v>
      </c>
      <c r="DMS62" s="763">
        <f>'Detailed Budget'!DNE72</f>
        <v>0</v>
      </c>
      <c r="DMT62" s="763">
        <f>'Detailed Budget'!DNF72</f>
        <v>0</v>
      </c>
      <c r="DMU62" s="763">
        <f>'Detailed Budget'!DNG72</f>
        <v>0</v>
      </c>
      <c r="DMV62" s="763">
        <f>'Detailed Budget'!DNH72</f>
        <v>0</v>
      </c>
      <c r="DMW62" s="763">
        <f>'Detailed Budget'!DNI72</f>
        <v>0</v>
      </c>
      <c r="DMX62" s="763">
        <f>'Detailed Budget'!DNJ72</f>
        <v>0</v>
      </c>
      <c r="DMY62" s="763">
        <f>'Detailed Budget'!DNK72</f>
        <v>0</v>
      </c>
      <c r="DMZ62" s="763">
        <f>'Detailed Budget'!DNL72</f>
        <v>0</v>
      </c>
      <c r="DNA62" s="763">
        <f>'Detailed Budget'!DNM72</f>
        <v>0</v>
      </c>
      <c r="DNB62" s="763">
        <f>'Detailed Budget'!DNN72</f>
        <v>0</v>
      </c>
      <c r="DNC62" s="763">
        <f>'Detailed Budget'!DNO72</f>
        <v>0</v>
      </c>
      <c r="DND62" s="763">
        <f>'Detailed Budget'!DNP72</f>
        <v>0</v>
      </c>
      <c r="DNE62" s="763">
        <f>'Detailed Budget'!DNQ72</f>
        <v>0</v>
      </c>
      <c r="DNF62" s="763">
        <f>'Detailed Budget'!DNR72</f>
        <v>0</v>
      </c>
      <c r="DNG62" s="763">
        <f>'Detailed Budget'!DNS72</f>
        <v>0</v>
      </c>
      <c r="DNH62" s="763">
        <f>'Detailed Budget'!DNT72</f>
        <v>0</v>
      </c>
      <c r="DNI62" s="763">
        <f>'Detailed Budget'!DNU72</f>
        <v>0</v>
      </c>
      <c r="DNJ62" s="763">
        <f>'Detailed Budget'!DNV72</f>
        <v>0</v>
      </c>
      <c r="DNK62" s="763">
        <f>'Detailed Budget'!DNW72</f>
        <v>0</v>
      </c>
      <c r="DNL62" s="763">
        <f>'Detailed Budget'!DNX72</f>
        <v>0</v>
      </c>
      <c r="DNM62" s="763">
        <f>'Detailed Budget'!DNY72</f>
        <v>0</v>
      </c>
      <c r="DNN62" s="763">
        <f>'Detailed Budget'!DNZ72</f>
        <v>0</v>
      </c>
      <c r="DNO62" s="763">
        <f>'Detailed Budget'!DOA72</f>
        <v>0</v>
      </c>
      <c r="DNP62" s="763">
        <f>'Detailed Budget'!DOB72</f>
        <v>0</v>
      </c>
      <c r="DNQ62" s="763">
        <f>'Detailed Budget'!DOC72</f>
        <v>0</v>
      </c>
      <c r="DNR62" s="763">
        <f>'Detailed Budget'!DOD72</f>
        <v>0</v>
      </c>
      <c r="DNS62" s="763">
        <f>'Detailed Budget'!DOE72</f>
        <v>0</v>
      </c>
      <c r="DNT62" s="763">
        <f>'Detailed Budget'!DOF72</f>
        <v>0</v>
      </c>
      <c r="DNU62" s="763">
        <f>'Detailed Budget'!DOG72</f>
        <v>0</v>
      </c>
      <c r="DNV62" s="763">
        <f>'Detailed Budget'!DOH72</f>
        <v>0</v>
      </c>
      <c r="DNW62" s="763">
        <f>'Detailed Budget'!DOI72</f>
        <v>0</v>
      </c>
      <c r="DNX62" s="763">
        <f>'Detailed Budget'!DOJ72</f>
        <v>0</v>
      </c>
      <c r="DNY62" s="763">
        <f>'Detailed Budget'!DOK72</f>
        <v>0</v>
      </c>
      <c r="DNZ62" s="763">
        <f>'Detailed Budget'!DOL72</f>
        <v>0</v>
      </c>
      <c r="DOA62" s="763">
        <f>'Detailed Budget'!DOM72</f>
        <v>0</v>
      </c>
      <c r="DOB62" s="763">
        <f>'Detailed Budget'!DON72</f>
        <v>0</v>
      </c>
      <c r="DOC62" s="763">
        <f>'Detailed Budget'!DOO72</f>
        <v>0</v>
      </c>
      <c r="DOD62" s="763">
        <f>'Detailed Budget'!DOP72</f>
        <v>0</v>
      </c>
      <c r="DOE62" s="763">
        <f>'Detailed Budget'!DOQ72</f>
        <v>0</v>
      </c>
      <c r="DOF62" s="763">
        <f>'Detailed Budget'!DOR72</f>
        <v>0</v>
      </c>
      <c r="DOG62" s="763">
        <f>'Detailed Budget'!DOS72</f>
        <v>0</v>
      </c>
      <c r="DOH62" s="763">
        <f>'Detailed Budget'!DOT72</f>
        <v>0</v>
      </c>
      <c r="DOI62" s="763">
        <f>'Detailed Budget'!DOU72</f>
        <v>0</v>
      </c>
      <c r="DOJ62" s="763">
        <f>'Detailed Budget'!DOV72</f>
        <v>0</v>
      </c>
      <c r="DOK62" s="763">
        <f>'Detailed Budget'!DOW72</f>
        <v>0</v>
      </c>
      <c r="DOL62" s="763">
        <f>'Detailed Budget'!DOX72</f>
        <v>0</v>
      </c>
      <c r="DOM62" s="763">
        <f>'Detailed Budget'!DOY72</f>
        <v>0</v>
      </c>
      <c r="DON62" s="763">
        <f>'Detailed Budget'!DOZ72</f>
        <v>0</v>
      </c>
      <c r="DOO62" s="763">
        <f>'Detailed Budget'!DPA72</f>
        <v>0</v>
      </c>
      <c r="DOP62" s="763">
        <f>'Detailed Budget'!DPB72</f>
        <v>0</v>
      </c>
      <c r="DOQ62" s="763">
        <f>'Detailed Budget'!DPC72</f>
        <v>0</v>
      </c>
      <c r="DOR62" s="763">
        <f>'Detailed Budget'!DPD72</f>
        <v>0</v>
      </c>
      <c r="DOS62" s="763">
        <f>'Detailed Budget'!DPE72</f>
        <v>0</v>
      </c>
      <c r="DOT62" s="763">
        <f>'Detailed Budget'!DPF72</f>
        <v>0</v>
      </c>
      <c r="DOU62" s="763">
        <f>'Detailed Budget'!DPG72</f>
        <v>0</v>
      </c>
      <c r="DOV62" s="763">
        <f>'Detailed Budget'!DPH72</f>
        <v>0</v>
      </c>
      <c r="DOW62" s="763">
        <f>'Detailed Budget'!DPI72</f>
        <v>0</v>
      </c>
      <c r="DOX62" s="763">
        <f>'Detailed Budget'!DPJ72</f>
        <v>0</v>
      </c>
      <c r="DOY62" s="763">
        <f>'Detailed Budget'!DPK72</f>
        <v>0</v>
      </c>
      <c r="DOZ62" s="763">
        <f>'Detailed Budget'!DPL72</f>
        <v>0</v>
      </c>
      <c r="DPA62" s="763">
        <f>'Detailed Budget'!DPM72</f>
        <v>0</v>
      </c>
      <c r="DPB62" s="763">
        <f>'Detailed Budget'!DPN72</f>
        <v>0</v>
      </c>
      <c r="DPC62" s="763">
        <f>'Detailed Budget'!DPO72</f>
        <v>0</v>
      </c>
      <c r="DPD62" s="763">
        <f>'Detailed Budget'!DPP72</f>
        <v>0</v>
      </c>
      <c r="DPE62" s="763">
        <f>'Detailed Budget'!DPQ72</f>
        <v>0</v>
      </c>
      <c r="DPF62" s="763">
        <f>'Detailed Budget'!DPR72</f>
        <v>0</v>
      </c>
      <c r="DPG62" s="763">
        <f>'Detailed Budget'!DPS72</f>
        <v>0</v>
      </c>
      <c r="DPH62" s="763">
        <f>'Detailed Budget'!DPT72</f>
        <v>0</v>
      </c>
      <c r="DPI62" s="763">
        <f>'Detailed Budget'!DPU72</f>
        <v>0</v>
      </c>
      <c r="DPJ62" s="763">
        <f>'Detailed Budget'!DPV72</f>
        <v>0</v>
      </c>
      <c r="DPK62" s="763">
        <f>'Detailed Budget'!DPW72</f>
        <v>0</v>
      </c>
      <c r="DPL62" s="763">
        <f>'Detailed Budget'!DPX72</f>
        <v>0</v>
      </c>
      <c r="DPM62" s="763">
        <f>'Detailed Budget'!DPY72</f>
        <v>0</v>
      </c>
      <c r="DPN62" s="763">
        <f>'Detailed Budget'!DPZ72</f>
        <v>0</v>
      </c>
      <c r="DPO62" s="763">
        <f>'Detailed Budget'!DQA72</f>
        <v>0</v>
      </c>
      <c r="DPP62" s="763">
        <f>'Detailed Budget'!DQB72</f>
        <v>0</v>
      </c>
      <c r="DPQ62" s="763">
        <f>'Detailed Budget'!DQC72</f>
        <v>0</v>
      </c>
      <c r="DPR62" s="763">
        <f>'Detailed Budget'!DQD72</f>
        <v>0</v>
      </c>
      <c r="DPS62" s="763">
        <f>'Detailed Budget'!DQE72</f>
        <v>0</v>
      </c>
      <c r="DPT62" s="763">
        <f>'Detailed Budget'!DQF72</f>
        <v>0</v>
      </c>
      <c r="DPU62" s="763">
        <f>'Detailed Budget'!DQG72</f>
        <v>0</v>
      </c>
      <c r="DPV62" s="763">
        <f>'Detailed Budget'!DQH72</f>
        <v>0</v>
      </c>
      <c r="DPW62" s="763">
        <f>'Detailed Budget'!DQI72</f>
        <v>0</v>
      </c>
      <c r="DPX62" s="763">
        <f>'Detailed Budget'!DQJ72</f>
        <v>0</v>
      </c>
      <c r="DPY62" s="763">
        <f>'Detailed Budget'!DQK72</f>
        <v>0</v>
      </c>
      <c r="DPZ62" s="763">
        <f>'Detailed Budget'!DQL72</f>
        <v>0</v>
      </c>
      <c r="DQA62" s="763">
        <f>'Detailed Budget'!DQM72</f>
        <v>0</v>
      </c>
      <c r="DQB62" s="763">
        <f>'Detailed Budget'!DQN72</f>
        <v>0</v>
      </c>
      <c r="DQC62" s="763">
        <f>'Detailed Budget'!DQO72</f>
        <v>0</v>
      </c>
      <c r="DQD62" s="763">
        <f>'Detailed Budget'!DQP72</f>
        <v>0</v>
      </c>
      <c r="DQE62" s="763">
        <f>'Detailed Budget'!DQQ72</f>
        <v>0</v>
      </c>
      <c r="DQF62" s="763">
        <f>'Detailed Budget'!DQR72</f>
        <v>0</v>
      </c>
      <c r="DQG62" s="763">
        <f>'Detailed Budget'!DQS72</f>
        <v>0</v>
      </c>
      <c r="DQH62" s="763">
        <f>'Detailed Budget'!DQT72</f>
        <v>0</v>
      </c>
      <c r="DQI62" s="763">
        <f>'Detailed Budget'!DQU72</f>
        <v>0</v>
      </c>
      <c r="DQJ62" s="763">
        <f>'Detailed Budget'!DQV72</f>
        <v>0</v>
      </c>
      <c r="DQK62" s="763">
        <f>'Detailed Budget'!DQW72</f>
        <v>0</v>
      </c>
      <c r="DQL62" s="763">
        <f>'Detailed Budget'!DQX72</f>
        <v>0</v>
      </c>
      <c r="DQM62" s="763">
        <f>'Detailed Budget'!DQY72</f>
        <v>0</v>
      </c>
      <c r="DQN62" s="763">
        <f>'Detailed Budget'!DQZ72</f>
        <v>0</v>
      </c>
      <c r="DQO62" s="763">
        <f>'Detailed Budget'!DRA72</f>
        <v>0</v>
      </c>
      <c r="DQP62" s="763">
        <f>'Detailed Budget'!DRB72</f>
        <v>0</v>
      </c>
      <c r="DQQ62" s="763">
        <f>'Detailed Budget'!DRC72</f>
        <v>0</v>
      </c>
      <c r="DQR62" s="763">
        <f>'Detailed Budget'!DRD72</f>
        <v>0</v>
      </c>
      <c r="DQS62" s="763">
        <f>'Detailed Budget'!DRE72</f>
        <v>0</v>
      </c>
      <c r="DQT62" s="763">
        <f>'Detailed Budget'!DRF72</f>
        <v>0</v>
      </c>
      <c r="DQU62" s="763">
        <f>'Detailed Budget'!DRG72</f>
        <v>0</v>
      </c>
      <c r="DQV62" s="763">
        <f>'Detailed Budget'!DRH72</f>
        <v>0</v>
      </c>
      <c r="DQW62" s="763">
        <f>'Detailed Budget'!DRI72</f>
        <v>0</v>
      </c>
      <c r="DQX62" s="763">
        <f>'Detailed Budget'!DRJ72</f>
        <v>0</v>
      </c>
      <c r="DQY62" s="763">
        <f>'Detailed Budget'!DRK72</f>
        <v>0</v>
      </c>
      <c r="DQZ62" s="763">
        <f>'Detailed Budget'!DRL72</f>
        <v>0</v>
      </c>
      <c r="DRA62" s="763">
        <f>'Detailed Budget'!DRM72</f>
        <v>0</v>
      </c>
      <c r="DRB62" s="763">
        <f>'Detailed Budget'!DRN72</f>
        <v>0</v>
      </c>
      <c r="DRC62" s="763">
        <f>'Detailed Budget'!DRO72</f>
        <v>0</v>
      </c>
      <c r="DRD62" s="763">
        <f>'Detailed Budget'!DRP72</f>
        <v>0</v>
      </c>
      <c r="DRE62" s="763">
        <f>'Detailed Budget'!DRQ72</f>
        <v>0</v>
      </c>
      <c r="DRF62" s="763">
        <f>'Detailed Budget'!DRR72</f>
        <v>0</v>
      </c>
      <c r="DRG62" s="763">
        <f>'Detailed Budget'!DRS72</f>
        <v>0</v>
      </c>
      <c r="DRH62" s="763">
        <f>'Detailed Budget'!DRT72</f>
        <v>0</v>
      </c>
      <c r="DRI62" s="763">
        <f>'Detailed Budget'!DRU72</f>
        <v>0</v>
      </c>
      <c r="DRJ62" s="763">
        <f>'Detailed Budget'!DRV72</f>
        <v>0</v>
      </c>
      <c r="DRK62" s="763">
        <f>'Detailed Budget'!DRW72</f>
        <v>0</v>
      </c>
      <c r="DRL62" s="763">
        <f>'Detailed Budget'!DRX72</f>
        <v>0</v>
      </c>
      <c r="DRM62" s="763">
        <f>'Detailed Budget'!DRY72</f>
        <v>0</v>
      </c>
      <c r="DRN62" s="763">
        <f>'Detailed Budget'!DRZ72</f>
        <v>0</v>
      </c>
      <c r="DRO62" s="763">
        <f>'Detailed Budget'!DSA72</f>
        <v>0</v>
      </c>
      <c r="DRP62" s="763">
        <f>'Detailed Budget'!DSB72</f>
        <v>0</v>
      </c>
      <c r="DRQ62" s="763">
        <f>'Detailed Budget'!DSC72</f>
        <v>0</v>
      </c>
      <c r="DRR62" s="763">
        <f>'Detailed Budget'!DSD72</f>
        <v>0</v>
      </c>
      <c r="DRS62" s="763">
        <f>'Detailed Budget'!DSE72</f>
        <v>0</v>
      </c>
      <c r="DRT62" s="763">
        <f>'Detailed Budget'!DSF72</f>
        <v>0</v>
      </c>
      <c r="DRU62" s="763">
        <f>'Detailed Budget'!DSG72</f>
        <v>0</v>
      </c>
      <c r="DRV62" s="763">
        <f>'Detailed Budget'!DSH72</f>
        <v>0</v>
      </c>
      <c r="DRW62" s="763">
        <f>'Detailed Budget'!DSI72</f>
        <v>0</v>
      </c>
      <c r="DRX62" s="763">
        <f>'Detailed Budget'!DSJ72</f>
        <v>0</v>
      </c>
      <c r="DRY62" s="763">
        <f>'Detailed Budget'!DSK72</f>
        <v>0</v>
      </c>
      <c r="DRZ62" s="763">
        <f>'Detailed Budget'!DSL72</f>
        <v>0</v>
      </c>
      <c r="DSA62" s="763">
        <f>'Detailed Budget'!DSM72</f>
        <v>0</v>
      </c>
      <c r="DSB62" s="763">
        <f>'Detailed Budget'!DSN72</f>
        <v>0</v>
      </c>
      <c r="DSC62" s="763">
        <f>'Detailed Budget'!DSO72</f>
        <v>0</v>
      </c>
      <c r="DSD62" s="763">
        <f>'Detailed Budget'!DSP72</f>
        <v>0</v>
      </c>
      <c r="DSE62" s="763">
        <f>'Detailed Budget'!DSQ72</f>
        <v>0</v>
      </c>
      <c r="DSF62" s="763">
        <f>'Detailed Budget'!DSR72</f>
        <v>0</v>
      </c>
      <c r="DSG62" s="763">
        <f>'Detailed Budget'!DSS72</f>
        <v>0</v>
      </c>
      <c r="DSH62" s="763">
        <f>'Detailed Budget'!DST72</f>
        <v>0</v>
      </c>
      <c r="DSI62" s="763">
        <f>'Detailed Budget'!DSU72</f>
        <v>0</v>
      </c>
      <c r="DSJ62" s="763">
        <f>'Detailed Budget'!DSV72</f>
        <v>0</v>
      </c>
      <c r="DSK62" s="763">
        <f>'Detailed Budget'!DSW72</f>
        <v>0</v>
      </c>
      <c r="DSL62" s="763">
        <f>'Detailed Budget'!DSX72</f>
        <v>0</v>
      </c>
      <c r="DSM62" s="763">
        <f>'Detailed Budget'!DSY72</f>
        <v>0</v>
      </c>
      <c r="DSN62" s="763">
        <f>'Detailed Budget'!DSZ72</f>
        <v>0</v>
      </c>
      <c r="DSO62" s="763">
        <f>'Detailed Budget'!DTA72</f>
        <v>0</v>
      </c>
      <c r="DSP62" s="763">
        <f>'Detailed Budget'!DTB72</f>
        <v>0</v>
      </c>
      <c r="DSQ62" s="763">
        <f>'Detailed Budget'!DTC72</f>
        <v>0</v>
      </c>
      <c r="DSR62" s="763">
        <f>'Detailed Budget'!DTD72</f>
        <v>0</v>
      </c>
      <c r="DSS62" s="763">
        <f>'Detailed Budget'!DTE72</f>
        <v>0</v>
      </c>
      <c r="DST62" s="763">
        <f>'Detailed Budget'!DTF72</f>
        <v>0</v>
      </c>
      <c r="DSU62" s="763">
        <f>'Detailed Budget'!DTG72</f>
        <v>0</v>
      </c>
      <c r="DSV62" s="763">
        <f>'Detailed Budget'!DTH72</f>
        <v>0</v>
      </c>
      <c r="DSW62" s="763">
        <f>'Detailed Budget'!DTI72</f>
        <v>0</v>
      </c>
      <c r="DSX62" s="763">
        <f>'Detailed Budget'!DTJ72</f>
        <v>0</v>
      </c>
      <c r="DSY62" s="763">
        <f>'Detailed Budget'!DTK72</f>
        <v>0</v>
      </c>
      <c r="DSZ62" s="763">
        <f>'Detailed Budget'!DTL72</f>
        <v>0</v>
      </c>
      <c r="DTA62" s="763">
        <f>'Detailed Budget'!DTM72</f>
        <v>0</v>
      </c>
      <c r="DTB62" s="763">
        <f>'Detailed Budget'!DTN72</f>
        <v>0</v>
      </c>
      <c r="DTC62" s="763">
        <f>'Detailed Budget'!DTO72</f>
        <v>0</v>
      </c>
      <c r="DTD62" s="763">
        <f>'Detailed Budget'!DTP72</f>
        <v>0</v>
      </c>
      <c r="DTE62" s="763">
        <f>'Detailed Budget'!DTQ72</f>
        <v>0</v>
      </c>
      <c r="DTF62" s="763">
        <f>'Detailed Budget'!DTR72</f>
        <v>0</v>
      </c>
      <c r="DTG62" s="763">
        <f>'Detailed Budget'!DTS72</f>
        <v>0</v>
      </c>
      <c r="DTH62" s="763">
        <f>'Detailed Budget'!DTT72</f>
        <v>0</v>
      </c>
      <c r="DTI62" s="763">
        <f>'Detailed Budget'!DTU72</f>
        <v>0</v>
      </c>
      <c r="DTJ62" s="763">
        <f>'Detailed Budget'!DTV72</f>
        <v>0</v>
      </c>
      <c r="DTK62" s="763">
        <f>'Detailed Budget'!DTW72</f>
        <v>0</v>
      </c>
      <c r="DTL62" s="763">
        <f>'Detailed Budget'!DTX72</f>
        <v>0</v>
      </c>
      <c r="DTM62" s="763">
        <f>'Detailed Budget'!DTY72</f>
        <v>0</v>
      </c>
      <c r="DTN62" s="763">
        <f>'Detailed Budget'!DTZ72</f>
        <v>0</v>
      </c>
      <c r="DTO62" s="763">
        <f>'Detailed Budget'!DUA72</f>
        <v>0</v>
      </c>
      <c r="DTP62" s="763">
        <f>'Detailed Budget'!DUB72</f>
        <v>0</v>
      </c>
      <c r="DTQ62" s="763">
        <f>'Detailed Budget'!DUC72</f>
        <v>0</v>
      </c>
      <c r="DTR62" s="763">
        <f>'Detailed Budget'!DUD72</f>
        <v>0</v>
      </c>
      <c r="DTS62" s="763">
        <f>'Detailed Budget'!DUE72</f>
        <v>0</v>
      </c>
      <c r="DTT62" s="763">
        <f>'Detailed Budget'!DUF72</f>
        <v>0</v>
      </c>
      <c r="DTU62" s="763">
        <f>'Detailed Budget'!DUG72</f>
        <v>0</v>
      </c>
      <c r="DTV62" s="763">
        <f>'Detailed Budget'!DUH72</f>
        <v>0</v>
      </c>
      <c r="DTW62" s="763">
        <f>'Detailed Budget'!DUI72</f>
        <v>0</v>
      </c>
      <c r="DTX62" s="763">
        <f>'Detailed Budget'!DUJ72</f>
        <v>0</v>
      </c>
      <c r="DTY62" s="763">
        <f>'Detailed Budget'!DUK72</f>
        <v>0</v>
      </c>
      <c r="DTZ62" s="763">
        <f>'Detailed Budget'!DUL72</f>
        <v>0</v>
      </c>
      <c r="DUA62" s="763">
        <f>'Detailed Budget'!DUM72</f>
        <v>0</v>
      </c>
      <c r="DUB62" s="763">
        <f>'Detailed Budget'!DUN72</f>
        <v>0</v>
      </c>
      <c r="DUC62" s="763">
        <f>'Detailed Budget'!DUO72</f>
        <v>0</v>
      </c>
      <c r="DUD62" s="763">
        <f>'Detailed Budget'!DUP72</f>
        <v>0</v>
      </c>
      <c r="DUE62" s="763">
        <f>'Detailed Budget'!DUQ72</f>
        <v>0</v>
      </c>
      <c r="DUF62" s="763">
        <f>'Detailed Budget'!DUR72</f>
        <v>0</v>
      </c>
      <c r="DUG62" s="763">
        <f>'Detailed Budget'!DUS72</f>
        <v>0</v>
      </c>
      <c r="DUH62" s="763">
        <f>'Detailed Budget'!DUT72</f>
        <v>0</v>
      </c>
      <c r="DUI62" s="763">
        <f>'Detailed Budget'!DUU72</f>
        <v>0</v>
      </c>
      <c r="DUJ62" s="763">
        <f>'Detailed Budget'!DUV72</f>
        <v>0</v>
      </c>
      <c r="DUK62" s="763">
        <f>'Detailed Budget'!DUW72</f>
        <v>0</v>
      </c>
      <c r="DUL62" s="763">
        <f>'Detailed Budget'!DUX72</f>
        <v>0</v>
      </c>
      <c r="DUM62" s="763">
        <f>'Detailed Budget'!DUY72</f>
        <v>0</v>
      </c>
      <c r="DUN62" s="763">
        <f>'Detailed Budget'!DUZ72</f>
        <v>0</v>
      </c>
      <c r="DUO62" s="763">
        <f>'Detailed Budget'!DVA72</f>
        <v>0</v>
      </c>
      <c r="DUP62" s="763">
        <f>'Detailed Budget'!DVB72</f>
        <v>0</v>
      </c>
      <c r="DUQ62" s="763">
        <f>'Detailed Budget'!DVC72</f>
        <v>0</v>
      </c>
      <c r="DUR62" s="763">
        <f>'Detailed Budget'!DVD72</f>
        <v>0</v>
      </c>
      <c r="DUS62" s="763">
        <f>'Detailed Budget'!DVE72</f>
        <v>0</v>
      </c>
      <c r="DUT62" s="763">
        <f>'Detailed Budget'!DVF72</f>
        <v>0</v>
      </c>
      <c r="DUU62" s="763">
        <f>'Detailed Budget'!DVG72</f>
        <v>0</v>
      </c>
      <c r="DUV62" s="763">
        <f>'Detailed Budget'!DVH72</f>
        <v>0</v>
      </c>
      <c r="DUW62" s="763">
        <f>'Detailed Budget'!DVI72</f>
        <v>0</v>
      </c>
      <c r="DUX62" s="763">
        <f>'Detailed Budget'!DVJ72</f>
        <v>0</v>
      </c>
      <c r="DUY62" s="763">
        <f>'Detailed Budget'!DVK72</f>
        <v>0</v>
      </c>
      <c r="DUZ62" s="763">
        <f>'Detailed Budget'!DVL72</f>
        <v>0</v>
      </c>
      <c r="DVA62" s="763">
        <f>'Detailed Budget'!DVM72</f>
        <v>0</v>
      </c>
      <c r="DVB62" s="763">
        <f>'Detailed Budget'!DVN72</f>
        <v>0</v>
      </c>
      <c r="DVC62" s="763">
        <f>'Detailed Budget'!DVO72</f>
        <v>0</v>
      </c>
      <c r="DVD62" s="763">
        <f>'Detailed Budget'!DVP72</f>
        <v>0</v>
      </c>
      <c r="DVE62" s="763">
        <f>'Detailed Budget'!DVQ72</f>
        <v>0</v>
      </c>
      <c r="DVF62" s="763">
        <f>'Detailed Budget'!DVR72</f>
        <v>0</v>
      </c>
      <c r="DVG62" s="763">
        <f>'Detailed Budget'!DVS72</f>
        <v>0</v>
      </c>
      <c r="DVH62" s="763">
        <f>'Detailed Budget'!DVT72</f>
        <v>0</v>
      </c>
      <c r="DVI62" s="763">
        <f>'Detailed Budget'!DVU72</f>
        <v>0</v>
      </c>
      <c r="DVJ62" s="763">
        <f>'Detailed Budget'!DVV72</f>
        <v>0</v>
      </c>
      <c r="DVK62" s="763">
        <f>'Detailed Budget'!DVW72</f>
        <v>0</v>
      </c>
      <c r="DVL62" s="763">
        <f>'Detailed Budget'!DVX72</f>
        <v>0</v>
      </c>
      <c r="DVM62" s="763">
        <f>'Detailed Budget'!DVY72</f>
        <v>0</v>
      </c>
      <c r="DVN62" s="763">
        <f>'Detailed Budget'!DVZ72</f>
        <v>0</v>
      </c>
      <c r="DVO62" s="763">
        <f>'Detailed Budget'!DWA72</f>
        <v>0</v>
      </c>
      <c r="DVP62" s="763">
        <f>'Detailed Budget'!DWB72</f>
        <v>0</v>
      </c>
      <c r="DVQ62" s="763">
        <f>'Detailed Budget'!DWC72</f>
        <v>0</v>
      </c>
      <c r="DVR62" s="763">
        <f>'Detailed Budget'!DWD72</f>
        <v>0</v>
      </c>
      <c r="DVS62" s="763">
        <f>'Detailed Budget'!DWE72</f>
        <v>0</v>
      </c>
      <c r="DVT62" s="763">
        <f>'Detailed Budget'!DWF72</f>
        <v>0</v>
      </c>
      <c r="DVU62" s="763">
        <f>'Detailed Budget'!DWG72</f>
        <v>0</v>
      </c>
      <c r="DVV62" s="763">
        <f>'Detailed Budget'!DWH72</f>
        <v>0</v>
      </c>
      <c r="DVW62" s="763">
        <f>'Detailed Budget'!DWI72</f>
        <v>0</v>
      </c>
      <c r="DVX62" s="763">
        <f>'Detailed Budget'!DWJ72</f>
        <v>0</v>
      </c>
      <c r="DVY62" s="763">
        <f>'Detailed Budget'!DWK72</f>
        <v>0</v>
      </c>
      <c r="DVZ62" s="763">
        <f>'Detailed Budget'!DWL72</f>
        <v>0</v>
      </c>
      <c r="DWA62" s="763">
        <f>'Detailed Budget'!DWM72</f>
        <v>0</v>
      </c>
      <c r="DWB62" s="763">
        <f>'Detailed Budget'!DWN72</f>
        <v>0</v>
      </c>
      <c r="DWC62" s="763">
        <f>'Detailed Budget'!DWO72</f>
        <v>0</v>
      </c>
      <c r="DWD62" s="763">
        <f>'Detailed Budget'!DWP72</f>
        <v>0</v>
      </c>
      <c r="DWE62" s="763">
        <f>'Detailed Budget'!DWQ72</f>
        <v>0</v>
      </c>
      <c r="DWF62" s="763">
        <f>'Detailed Budget'!DWR72</f>
        <v>0</v>
      </c>
      <c r="DWG62" s="763">
        <f>'Detailed Budget'!DWS72</f>
        <v>0</v>
      </c>
      <c r="DWH62" s="763">
        <f>'Detailed Budget'!DWT72</f>
        <v>0</v>
      </c>
      <c r="DWI62" s="763">
        <f>'Detailed Budget'!DWU72</f>
        <v>0</v>
      </c>
      <c r="DWJ62" s="763">
        <f>'Detailed Budget'!DWV72</f>
        <v>0</v>
      </c>
      <c r="DWK62" s="763">
        <f>'Detailed Budget'!DWW72</f>
        <v>0</v>
      </c>
      <c r="DWL62" s="763">
        <f>'Detailed Budget'!DWX72</f>
        <v>0</v>
      </c>
      <c r="DWM62" s="763">
        <f>'Detailed Budget'!DWY72</f>
        <v>0</v>
      </c>
      <c r="DWN62" s="763">
        <f>'Detailed Budget'!DWZ72</f>
        <v>0</v>
      </c>
      <c r="DWO62" s="763">
        <f>'Detailed Budget'!DXA72</f>
        <v>0</v>
      </c>
      <c r="DWP62" s="763">
        <f>'Detailed Budget'!DXB72</f>
        <v>0</v>
      </c>
      <c r="DWQ62" s="763">
        <f>'Detailed Budget'!DXC72</f>
        <v>0</v>
      </c>
      <c r="DWR62" s="763">
        <f>'Detailed Budget'!DXD72</f>
        <v>0</v>
      </c>
      <c r="DWS62" s="763">
        <f>'Detailed Budget'!DXE72</f>
        <v>0</v>
      </c>
      <c r="DWT62" s="763">
        <f>'Detailed Budget'!DXF72</f>
        <v>0</v>
      </c>
      <c r="DWU62" s="763">
        <f>'Detailed Budget'!DXG72</f>
        <v>0</v>
      </c>
      <c r="DWV62" s="763">
        <f>'Detailed Budget'!DXH72</f>
        <v>0</v>
      </c>
      <c r="DWW62" s="763">
        <f>'Detailed Budget'!DXI72</f>
        <v>0</v>
      </c>
      <c r="DWX62" s="763">
        <f>'Detailed Budget'!DXJ72</f>
        <v>0</v>
      </c>
      <c r="DWY62" s="763">
        <f>'Detailed Budget'!DXK72</f>
        <v>0</v>
      </c>
      <c r="DWZ62" s="763">
        <f>'Detailed Budget'!DXL72</f>
        <v>0</v>
      </c>
      <c r="DXA62" s="763">
        <f>'Detailed Budget'!DXM72</f>
        <v>0</v>
      </c>
      <c r="DXB62" s="763">
        <f>'Detailed Budget'!DXN72</f>
        <v>0</v>
      </c>
      <c r="DXC62" s="763">
        <f>'Detailed Budget'!DXO72</f>
        <v>0</v>
      </c>
      <c r="DXD62" s="763">
        <f>'Detailed Budget'!DXP72</f>
        <v>0</v>
      </c>
      <c r="DXE62" s="763">
        <f>'Detailed Budget'!DXQ72</f>
        <v>0</v>
      </c>
      <c r="DXF62" s="763">
        <f>'Detailed Budget'!DXR72</f>
        <v>0</v>
      </c>
      <c r="DXG62" s="763">
        <f>'Detailed Budget'!DXS72</f>
        <v>0</v>
      </c>
      <c r="DXH62" s="763">
        <f>'Detailed Budget'!DXT72</f>
        <v>0</v>
      </c>
      <c r="DXI62" s="763">
        <f>'Detailed Budget'!DXU72</f>
        <v>0</v>
      </c>
      <c r="DXJ62" s="763">
        <f>'Detailed Budget'!DXV72</f>
        <v>0</v>
      </c>
      <c r="DXK62" s="763">
        <f>'Detailed Budget'!DXW72</f>
        <v>0</v>
      </c>
      <c r="DXL62" s="763">
        <f>'Detailed Budget'!DXX72</f>
        <v>0</v>
      </c>
      <c r="DXM62" s="763">
        <f>'Detailed Budget'!DXY72</f>
        <v>0</v>
      </c>
      <c r="DXN62" s="763">
        <f>'Detailed Budget'!DXZ72</f>
        <v>0</v>
      </c>
      <c r="DXO62" s="763">
        <f>'Detailed Budget'!DYA72</f>
        <v>0</v>
      </c>
      <c r="DXP62" s="763">
        <f>'Detailed Budget'!DYB72</f>
        <v>0</v>
      </c>
      <c r="DXQ62" s="763">
        <f>'Detailed Budget'!DYC72</f>
        <v>0</v>
      </c>
      <c r="DXR62" s="763">
        <f>'Detailed Budget'!DYD72</f>
        <v>0</v>
      </c>
      <c r="DXS62" s="763">
        <f>'Detailed Budget'!DYE72</f>
        <v>0</v>
      </c>
      <c r="DXT62" s="763">
        <f>'Detailed Budget'!DYF72</f>
        <v>0</v>
      </c>
      <c r="DXU62" s="763">
        <f>'Detailed Budget'!DYG72</f>
        <v>0</v>
      </c>
      <c r="DXV62" s="763">
        <f>'Detailed Budget'!DYH72</f>
        <v>0</v>
      </c>
      <c r="DXW62" s="763">
        <f>'Detailed Budget'!DYI72</f>
        <v>0</v>
      </c>
      <c r="DXX62" s="763">
        <f>'Detailed Budget'!DYJ72</f>
        <v>0</v>
      </c>
      <c r="DXY62" s="763">
        <f>'Detailed Budget'!DYK72</f>
        <v>0</v>
      </c>
      <c r="DXZ62" s="763">
        <f>'Detailed Budget'!DYL72</f>
        <v>0</v>
      </c>
      <c r="DYA62" s="763">
        <f>'Detailed Budget'!DYM72</f>
        <v>0</v>
      </c>
      <c r="DYB62" s="763">
        <f>'Detailed Budget'!DYN72</f>
        <v>0</v>
      </c>
      <c r="DYC62" s="763">
        <f>'Detailed Budget'!DYO72</f>
        <v>0</v>
      </c>
      <c r="DYD62" s="763">
        <f>'Detailed Budget'!DYP72</f>
        <v>0</v>
      </c>
      <c r="DYE62" s="763">
        <f>'Detailed Budget'!DYQ72</f>
        <v>0</v>
      </c>
      <c r="DYF62" s="763">
        <f>'Detailed Budget'!DYR72</f>
        <v>0</v>
      </c>
      <c r="DYG62" s="763">
        <f>'Detailed Budget'!DYS72</f>
        <v>0</v>
      </c>
      <c r="DYH62" s="763">
        <f>'Detailed Budget'!DYT72</f>
        <v>0</v>
      </c>
      <c r="DYI62" s="763">
        <f>'Detailed Budget'!DYU72</f>
        <v>0</v>
      </c>
      <c r="DYJ62" s="763">
        <f>'Detailed Budget'!DYV72</f>
        <v>0</v>
      </c>
      <c r="DYK62" s="763">
        <f>'Detailed Budget'!DYW72</f>
        <v>0</v>
      </c>
      <c r="DYL62" s="763">
        <f>'Detailed Budget'!DYX72</f>
        <v>0</v>
      </c>
      <c r="DYM62" s="763">
        <f>'Detailed Budget'!DYY72</f>
        <v>0</v>
      </c>
      <c r="DYN62" s="763">
        <f>'Detailed Budget'!DYZ72</f>
        <v>0</v>
      </c>
      <c r="DYO62" s="763">
        <f>'Detailed Budget'!DZA72</f>
        <v>0</v>
      </c>
      <c r="DYP62" s="763">
        <f>'Detailed Budget'!DZB72</f>
        <v>0</v>
      </c>
      <c r="DYQ62" s="763">
        <f>'Detailed Budget'!DZC72</f>
        <v>0</v>
      </c>
      <c r="DYR62" s="763">
        <f>'Detailed Budget'!DZD72</f>
        <v>0</v>
      </c>
      <c r="DYS62" s="763">
        <f>'Detailed Budget'!DZE72</f>
        <v>0</v>
      </c>
      <c r="DYT62" s="763">
        <f>'Detailed Budget'!DZF72</f>
        <v>0</v>
      </c>
      <c r="DYU62" s="763">
        <f>'Detailed Budget'!DZG72</f>
        <v>0</v>
      </c>
      <c r="DYV62" s="763">
        <f>'Detailed Budget'!DZH72</f>
        <v>0</v>
      </c>
      <c r="DYW62" s="763">
        <f>'Detailed Budget'!DZI72</f>
        <v>0</v>
      </c>
      <c r="DYX62" s="763">
        <f>'Detailed Budget'!DZJ72</f>
        <v>0</v>
      </c>
      <c r="DYY62" s="763">
        <f>'Detailed Budget'!DZK72</f>
        <v>0</v>
      </c>
      <c r="DYZ62" s="763">
        <f>'Detailed Budget'!DZL72</f>
        <v>0</v>
      </c>
      <c r="DZA62" s="763">
        <f>'Detailed Budget'!DZM72</f>
        <v>0</v>
      </c>
      <c r="DZB62" s="763">
        <f>'Detailed Budget'!DZN72</f>
        <v>0</v>
      </c>
      <c r="DZC62" s="763">
        <f>'Detailed Budget'!DZO72</f>
        <v>0</v>
      </c>
      <c r="DZD62" s="763">
        <f>'Detailed Budget'!DZP72</f>
        <v>0</v>
      </c>
      <c r="DZE62" s="763">
        <f>'Detailed Budget'!DZQ72</f>
        <v>0</v>
      </c>
      <c r="DZF62" s="763">
        <f>'Detailed Budget'!DZR72</f>
        <v>0</v>
      </c>
      <c r="DZG62" s="763">
        <f>'Detailed Budget'!DZS72</f>
        <v>0</v>
      </c>
      <c r="DZH62" s="763">
        <f>'Detailed Budget'!DZT72</f>
        <v>0</v>
      </c>
      <c r="DZI62" s="763">
        <f>'Detailed Budget'!DZU72</f>
        <v>0</v>
      </c>
      <c r="DZJ62" s="763">
        <f>'Detailed Budget'!DZV72</f>
        <v>0</v>
      </c>
      <c r="DZK62" s="763">
        <f>'Detailed Budget'!DZW72</f>
        <v>0</v>
      </c>
      <c r="DZL62" s="763">
        <f>'Detailed Budget'!DZX72</f>
        <v>0</v>
      </c>
      <c r="DZM62" s="763">
        <f>'Detailed Budget'!DZY72</f>
        <v>0</v>
      </c>
      <c r="DZN62" s="763">
        <f>'Detailed Budget'!DZZ72</f>
        <v>0</v>
      </c>
      <c r="DZO62" s="763">
        <f>'Detailed Budget'!EAA72</f>
        <v>0</v>
      </c>
      <c r="DZP62" s="763">
        <f>'Detailed Budget'!EAB72</f>
        <v>0</v>
      </c>
      <c r="DZQ62" s="763">
        <f>'Detailed Budget'!EAC72</f>
        <v>0</v>
      </c>
      <c r="DZR62" s="763">
        <f>'Detailed Budget'!EAD72</f>
        <v>0</v>
      </c>
      <c r="DZS62" s="763">
        <f>'Detailed Budget'!EAE72</f>
        <v>0</v>
      </c>
      <c r="DZT62" s="763">
        <f>'Detailed Budget'!EAF72</f>
        <v>0</v>
      </c>
      <c r="DZU62" s="763">
        <f>'Detailed Budget'!EAG72</f>
        <v>0</v>
      </c>
      <c r="DZV62" s="763">
        <f>'Detailed Budget'!EAH72</f>
        <v>0</v>
      </c>
      <c r="DZW62" s="763">
        <f>'Detailed Budget'!EAI72</f>
        <v>0</v>
      </c>
      <c r="DZX62" s="763">
        <f>'Detailed Budget'!EAJ72</f>
        <v>0</v>
      </c>
      <c r="DZY62" s="763">
        <f>'Detailed Budget'!EAK72</f>
        <v>0</v>
      </c>
      <c r="DZZ62" s="763">
        <f>'Detailed Budget'!EAL72</f>
        <v>0</v>
      </c>
      <c r="EAA62" s="763">
        <f>'Detailed Budget'!EAM72</f>
        <v>0</v>
      </c>
      <c r="EAB62" s="763">
        <f>'Detailed Budget'!EAN72</f>
        <v>0</v>
      </c>
      <c r="EAC62" s="763">
        <f>'Detailed Budget'!EAO72</f>
        <v>0</v>
      </c>
      <c r="EAD62" s="763">
        <f>'Detailed Budget'!EAP72</f>
        <v>0</v>
      </c>
      <c r="EAE62" s="763">
        <f>'Detailed Budget'!EAQ72</f>
        <v>0</v>
      </c>
      <c r="EAF62" s="763">
        <f>'Detailed Budget'!EAR72</f>
        <v>0</v>
      </c>
      <c r="EAG62" s="763">
        <f>'Detailed Budget'!EAS72</f>
        <v>0</v>
      </c>
      <c r="EAH62" s="763">
        <f>'Detailed Budget'!EAT72</f>
        <v>0</v>
      </c>
      <c r="EAI62" s="763">
        <f>'Detailed Budget'!EAU72</f>
        <v>0</v>
      </c>
      <c r="EAJ62" s="763">
        <f>'Detailed Budget'!EAV72</f>
        <v>0</v>
      </c>
      <c r="EAK62" s="763">
        <f>'Detailed Budget'!EAW72</f>
        <v>0</v>
      </c>
      <c r="EAL62" s="763">
        <f>'Detailed Budget'!EAX72</f>
        <v>0</v>
      </c>
      <c r="EAM62" s="763">
        <f>'Detailed Budget'!EAY72</f>
        <v>0</v>
      </c>
      <c r="EAN62" s="763">
        <f>'Detailed Budget'!EAZ72</f>
        <v>0</v>
      </c>
      <c r="EAO62" s="763">
        <f>'Detailed Budget'!EBA72</f>
        <v>0</v>
      </c>
      <c r="EAP62" s="763">
        <f>'Detailed Budget'!EBB72</f>
        <v>0</v>
      </c>
      <c r="EAQ62" s="763">
        <f>'Detailed Budget'!EBC72</f>
        <v>0</v>
      </c>
      <c r="EAR62" s="763">
        <f>'Detailed Budget'!EBD72</f>
        <v>0</v>
      </c>
      <c r="EAS62" s="763">
        <f>'Detailed Budget'!EBE72</f>
        <v>0</v>
      </c>
      <c r="EAT62" s="763">
        <f>'Detailed Budget'!EBF72</f>
        <v>0</v>
      </c>
      <c r="EAU62" s="763">
        <f>'Detailed Budget'!EBG72</f>
        <v>0</v>
      </c>
      <c r="EAV62" s="763">
        <f>'Detailed Budget'!EBH72</f>
        <v>0</v>
      </c>
      <c r="EAW62" s="763">
        <f>'Detailed Budget'!EBI72</f>
        <v>0</v>
      </c>
      <c r="EAX62" s="763">
        <f>'Detailed Budget'!EBJ72</f>
        <v>0</v>
      </c>
      <c r="EAY62" s="763">
        <f>'Detailed Budget'!EBK72</f>
        <v>0</v>
      </c>
      <c r="EAZ62" s="763">
        <f>'Detailed Budget'!EBL72</f>
        <v>0</v>
      </c>
      <c r="EBA62" s="763">
        <f>'Detailed Budget'!EBM72</f>
        <v>0</v>
      </c>
      <c r="EBB62" s="763">
        <f>'Detailed Budget'!EBN72</f>
        <v>0</v>
      </c>
      <c r="EBC62" s="763">
        <f>'Detailed Budget'!EBO72</f>
        <v>0</v>
      </c>
      <c r="EBD62" s="763">
        <f>'Detailed Budget'!EBP72</f>
        <v>0</v>
      </c>
      <c r="EBE62" s="763">
        <f>'Detailed Budget'!EBQ72</f>
        <v>0</v>
      </c>
      <c r="EBF62" s="763">
        <f>'Detailed Budget'!EBR72</f>
        <v>0</v>
      </c>
      <c r="EBG62" s="763">
        <f>'Detailed Budget'!EBS72</f>
        <v>0</v>
      </c>
      <c r="EBH62" s="763">
        <f>'Detailed Budget'!EBT72</f>
        <v>0</v>
      </c>
      <c r="EBI62" s="763">
        <f>'Detailed Budget'!EBU72</f>
        <v>0</v>
      </c>
      <c r="EBJ62" s="763">
        <f>'Detailed Budget'!EBV72</f>
        <v>0</v>
      </c>
      <c r="EBK62" s="763">
        <f>'Detailed Budget'!EBW72</f>
        <v>0</v>
      </c>
      <c r="EBL62" s="763">
        <f>'Detailed Budget'!EBX72</f>
        <v>0</v>
      </c>
      <c r="EBM62" s="763">
        <f>'Detailed Budget'!EBY72</f>
        <v>0</v>
      </c>
      <c r="EBN62" s="763">
        <f>'Detailed Budget'!EBZ72</f>
        <v>0</v>
      </c>
      <c r="EBO62" s="763">
        <f>'Detailed Budget'!ECA72</f>
        <v>0</v>
      </c>
      <c r="EBP62" s="763">
        <f>'Detailed Budget'!ECB72</f>
        <v>0</v>
      </c>
      <c r="EBQ62" s="763">
        <f>'Detailed Budget'!ECC72</f>
        <v>0</v>
      </c>
      <c r="EBR62" s="763">
        <f>'Detailed Budget'!ECD72</f>
        <v>0</v>
      </c>
      <c r="EBS62" s="763">
        <f>'Detailed Budget'!ECE72</f>
        <v>0</v>
      </c>
      <c r="EBT62" s="763">
        <f>'Detailed Budget'!ECF72</f>
        <v>0</v>
      </c>
      <c r="EBU62" s="763">
        <f>'Detailed Budget'!ECG72</f>
        <v>0</v>
      </c>
      <c r="EBV62" s="763">
        <f>'Detailed Budget'!ECH72</f>
        <v>0</v>
      </c>
      <c r="EBW62" s="763">
        <f>'Detailed Budget'!ECI72</f>
        <v>0</v>
      </c>
      <c r="EBX62" s="763">
        <f>'Detailed Budget'!ECJ72</f>
        <v>0</v>
      </c>
      <c r="EBY62" s="763">
        <f>'Detailed Budget'!ECK72</f>
        <v>0</v>
      </c>
      <c r="EBZ62" s="763">
        <f>'Detailed Budget'!ECL72</f>
        <v>0</v>
      </c>
      <c r="ECA62" s="763">
        <f>'Detailed Budget'!ECM72</f>
        <v>0</v>
      </c>
      <c r="ECB62" s="763">
        <f>'Detailed Budget'!ECN72</f>
        <v>0</v>
      </c>
      <c r="ECC62" s="763">
        <f>'Detailed Budget'!ECO72</f>
        <v>0</v>
      </c>
      <c r="ECD62" s="763">
        <f>'Detailed Budget'!ECP72</f>
        <v>0</v>
      </c>
      <c r="ECE62" s="763">
        <f>'Detailed Budget'!ECQ72</f>
        <v>0</v>
      </c>
      <c r="ECF62" s="763">
        <f>'Detailed Budget'!ECR72</f>
        <v>0</v>
      </c>
      <c r="ECG62" s="763">
        <f>'Detailed Budget'!ECS72</f>
        <v>0</v>
      </c>
      <c r="ECH62" s="763">
        <f>'Detailed Budget'!ECT72</f>
        <v>0</v>
      </c>
      <c r="ECI62" s="763">
        <f>'Detailed Budget'!ECU72</f>
        <v>0</v>
      </c>
      <c r="ECJ62" s="763">
        <f>'Detailed Budget'!ECV72</f>
        <v>0</v>
      </c>
      <c r="ECK62" s="763">
        <f>'Detailed Budget'!ECW72</f>
        <v>0</v>
      </c>
      <c r="ECL62" s="763">
        <f>'Detailed Budget'!ECX72</f>
        <v>0</v>
      </c>
      <c r="ECM62" s="763">
        <f>'Detailed Budget'!ECY72</f>
        <v>0</v>
      </c>
      <c r="ECN62" s="763">
        <f>'Detailed Budget'!ECZ72</f>
        <v>0</v>
      </c>
      <c r="ECO62" s="763">
        <f>'Detailed Budget'!EDA72</f>
        <v>0</v>
      </c>
      <c r="ECP62" s="763">
        <f>'Detailed Budget'!EDB72</f>
        <v>0</v>
      </c>
      <c r="ECQ62" s="763">
        <f>'Detailed Budget'!EDC72</f>
        <v>0</v>
      </c>
      <c r="ECR62" s="763">
        <f>'Detailed Budget'!EDD72</f>
        <v>0</v>
      </c>
      <c r="ECS62" s="763">
        <f>'Detailed Budget'!EDE72</f>
        <v>0</v>
      </c>
      <c r="ECT62" s="763">
        <f>'Detailed Budget'!EDF72</f>
        <v>0</v>
      </c>
      <c r="ECU62" s="763">
        <f>'Detailed Budget'!EDG72</f>
        <v>0</v>
      </c>
      <c r="ECV62" s="763">
        <f>'Detailed Budget'!EDH72</f>
        <v>0</v>
      </c>
      <c r="ECW62" s="763">
        <f>'Detailed Budget'!EDI72</f>
        <v>0</v>
      </c>
      <c r="ECX62" s="763">
        <f>'Detailed Budget'!EDJ72</f>
        <v>0</v>
      </c>
      <c r="ECY62" s="763">
        <f>'Detailed Budget'!EDK72</f>
        <v>0</v>
      </c>
      <c r="ECZ62" s="763">
        <f>'Detailed Budget'!EDL72</f>
        <v>0</v>
      </c>
      <c r="EDA62" s="763">
        <f>'Detailed Budget'!EDM72</f>
        <v>0</v>
      </c>
      <c r="EDB62" s="763">
        <f>'Detailed Budget'!EDN72</f>
        <v>0</v>
      </c>
      <c r="EDC62" s="763">
        <f>'Detailed Budget'!EDO72</f>
        <v>0</v>
      </c>
      <c r="EDD62" s="763">
        <f>'Detailed Budget'!EDP72</f>
        <v>0</v>
      </c>
      <c r="EDE62" s="763">
        <f>'Detailed Budget'!EDQ72</f>
        <v>0</v>
      </c>
      <c r="EDF62" s="763">
        <f>'Detailed Budget'!EDR72</f>
        <v>0</v>
      </c>
      <c r="EDG62" s="763">
        <f>'Detailed Budget'!EDS72</f>
        <v>0</v>
      </c>
      <c r="EDH62" s="763">
        <f>'Detailed Budget'!EDT72</f>
        <v>0</v>
      </c>
      <c r="EDI62" s="763">
        <f>'Detailed Budget'!EDU72</f>
        <v>0</v>
      </c>
      <c r="EDJ62" s="763">
        <f>'Detailed Budget'!EDV72</f>
        <v>0</v>
      </c>
      <c r="EDK62" s="763">
        <f>'Detailed Budget'!EDW72</f>
        <v>0</v>
      </c>
      <c r="EDL62" s="763">
        <f>'Detailed Budget'!EDX72</f>
        <v>0</v>
      </c>
      <c r="EDM62" s="763">
        <f>'Detailed Budget'!EDY72</f>
        <v>0</v>
      </c>
      <c r="EDN62" s="763">
        <f>'Detailed Budget'!EDZ72</f>
        <v>0</v>
      </c>
      <c r="EDO62" s="763">
        <f>'Detailed Budget'!EEA72</f>
        <v>0</v>
      </c>
      <c r="EDP62" s="763">
        <f>'Detailed Budget'!EEB72</f>
        <v>0</v>
      </c>
      <c r="EDQ62" s="763">
        <f>'Detailed Budget'!EEC72</f>
        <v>0</v>
      </c>
      <c r="EDR62" s="763">
        <f>'Detailed Budget'!EED72</f>
        <v>0</v>
      </c>
      <c r="EDS62" s="763">
        <f>'Detailed Budget'!EEE72</f>
        <v>0</v>
      </c>
      <c r="EDT62" s="763">
        <f>'Detailed Budget'!EEF72</f>
        <v>0</v>
      </c>
      <c r="EDU62" s="763">
        <f>'Detailed Budget'!EEG72</f>
        <v>0</v>
      </c>
      <c r="EDV62" s="763">
        <f>'Detailed Budget'!EEH72</f>
        <v>0</v>
      </c>
      <c r="EDW62" s="763">
        <f>'Detailed Budget'!EEI72</f>
        <v>0</v>
      </c>
      <c r="EDX62" s="763">
        <f>'Detailed Budget'!EEJ72</f>
        <v>0</v>
      </c>
      <c r="EDY62" s="763">
        <f>'Detailed Budget'!EEK72</f>
        <v>0</v>
      </c>
      <c r="EDZ62" s="763">
        <f>'Detailed Budget'!EEL72</f>
        <v>0</v>
      </c>
      <c r="EEA62" s="763">
        <f>'Detailed Budget'!EEM72</f>
        <v>0</v>
      </c>
      <c r="EEB62" s="763">
        <f>'Detailed Budget'!EEN72</f>
        <v>0</v>
      </c>
      <c r="EEC62" s="763">
        <f>'Detailed Budget'!EEO72</f>
        <v>0</v>
      </c>
      <c r="EED62" s="763">
        <f>'Detailed Budget'!EEP72</f>
        <v>0</v>
      </c>
      <c r="EEE62" s="763">
        <f>'Detailed Budget'!EEQ72</f>
        <v>0</v>
      </c>
      <c r="EEF62" s="763">
        <f>'Detailed Budget'!EER72</f>
        <v>0</v>
      </c>
      <c r="EEG62" s="763">
        <f>'Detailed Budget'!EES72</f>
        <v>0</v>
      </c>
      <c r="EEH62" s="763">
        <f>'Detailed Budget'!EET72</f>
        <v>0</v>
      </c>
      <c r="EEI62" s="763">
        <f>'Detailed Budget'!EEU72</f>
        <v>0</v>
      </c>
      <c r="EEJ62" s="763">
        <f>'Detailed Budget'!EEV72</f>
        <v>0</v>
      </c>
      <c r="EEK62" s="763">
        <f>'Detailed Budget'!EEW72</f>
        <v>0</v>
      </c>
      <c r="EEL62" s="763">
        <f>'Detailed Budget'!EEX72</f>
        <v>0</v>
      </c>
      <c r="EEM62" s="763">
        <f>'Detailed Budget'!EEY72</f>
        <v>0</v>
      </c>
      <c r="EEN62" s="763">
        <f>'Detailed Budget'!EEZ72</f>
        <v>0</v>
      </c>
      <c r="EEO62" s="763">
        <f>'Detailed Budget'!EFA72</f>
        <v>0</v>
      </c>
      <c r="EEP62" s="763">
        <f>'Detailed Budget'!EFB72</f>
        <v>0</v>
      </c>
      <c r="EEQ62" s="763">
        <f>'Detailed Budget'!EFC72</f>
        <v>0</v>
      </c>
      <c r="EER62" s="763">
        <f>'Detailed Budget'!EFD72</f>
        <v>0</v>
      </c>
      <c r="EES62" s="763">
        <f>'Detailed Budget'!EFE72</f>
        <v>0</v>
      </c>
      <c r="EET62" s="763">
        <f>'Detailed Budget'!EFF72</f>
        <v>0</v>
      </c>
      <c r="EEU62" s="763">
        <f>'Detailed Budget'!EFG72</f>
        <v>0</v>
      </c>
      <c r="EEV62" s="763">
        <f>'Detailed Budget'!EFH72</f>
        <v>0</v>
      </c>
      <c r="EEW62" s="763">
        <f>'Detailed Budget'!EFI72</f>
        <v>0</v>
      </c>
      <c r="EEX62" s="763">
        <f>'Detailed Budget'!EFJ72</f>
        <v>0</v>
      </c>
      <c r="EEY62" s="763">
        <f>'Detailed Budget'!EFK72</f>
        <v>0</v>
      </c>
      <c r="EEZ62" s="763">
        <f>'Detailed Budget'!EFL72</f>
        <v>0</v>
      </c>
      <c r="EFA62" s="763">
        <f>'Detailed Budget'!EFM72</f>
        <v>0</v>
      </c>
      <c r="EFB62" s="763">
        <f>'Detailed Budget'!EFN72</f>
        <v>0</v>
      </c>
      <c r="EFC62" s="763">
        <f>'Detailed Budget'!EFO72</f>
        <v>0</v>
      </c>
      <c r="EFD62" s="763">
        <f>'Detailed Budget'!EFP72</f>
        <v>0</v>
      </c>
      <c r="EFE62" s="763">
        <f>'Detailed Budget'!EFQ72</f>
        <v>0</v>
      </c>
      <c r="EFF62" s="763">
        <f>'Detailed Budget'!EFR72</f>
        <v>0</v>
      </c>
      <c r="EFG62" s="763">
        <f>'Detailed Budget'!EFS72</f>
        <v>0</v>
      </c>
      <c r="EFH62" s="763">
        <f>'Detailed Budget'!EFT72</f>
        <v>0</v>
      </c>
      <c r="EFI62" s="763">
        <f>'Detailed Budget'!EFU72</f>
        <v>0</v>
      </c>
      <c r="EFJ62" s="763">
        <f>'Detailed Budget'!EFV72</f>
        <v>0</v>
      </c>
      <c r="EFK62" s="763">
        <f>'Detailed Budget'!EFW72</f>
        <v>0</v>
      </c>
      <c r="EFL62" s="763">
        <f>'Detailed Budget'!EFX72</f>
        <v>0</v>
      </c>
      <c r="EFM62" s="763">
        <f>'Detailed Budget'!EFY72</f>
        <v>0</v>
      </c>
      <c r="EFN62" s="763">
        <f>'Detailed Budget'!EFZ72</f>
        <v>0</v>
      </c>
      <c r="EFO62" s="763">
        <f>'Detailed Budget'!EGA72</f>
        <v>0</v>
      </c>
      <c r="EFP62" s="763">
        <f>'Detailed Budget'!EGB72</f>
        <v>0</v>
      </c>
      <c r="EFQ62" s="763">
        <f>'Detailed Budget'!EGC72</f>
        <v>0</v>
      </c>
      <c r="EFR62" s="763">
        <f>'Detailed Budget'!EGD72</f>
        <v>0</v>
      </c>
      <c r="EFS62" s="763">
        <f>'Detailed Budget'!EGE72</f>
        <v>0</v>
      </c>
      <c r="EFT62" s="763">
        <f>'Detailed Budget'!EGF72</f>
        <v>0</v>
      </c>
      <c r="EFU62" s="763">
        <f>'Detailed Budget'!EGG72</f>
        <v>0</v>
      </c>
      <c r="EFV62" s="763">
        <f>'Detailed Budget'!EGH72</f>
        <v>0</v>
      </c>
      <c r="EFW62" s="763">
        <f>'Detailed Budget'!EGI72</f>
        <v>0</v>
      </c>
      <c r="EFX62" s="763">
        <f>'Detailed Budget'!EGJ72</f>
        <v>0</v>
      </c>
      <c r="EFY62" s="763">
        <f>'Detailed Budget'!EGK72</f>
        <v>0</v>
      </c>
      <c r="EFZ62" s="763">
        <f>'Detailed Budget'!EGL72</f>
        <v>0</v>
      </c>
      <c r="EGA62" s="763">
        <f>'Detailed Budget'!EGM72</f>
        <v>0</v>
      </c>
      <c r="EGB62" s="763">
        <f>'Detailed Budget'!EGN72</f>
        <v>0</v>
      </c>
      <c r="EGC62" s="763">
        <f>'Detailed Budget'!EGO72</f>
        <v>0</v>
      </c>
      <c r="EGD62" s="763">
        <f>'Detailed Budget'!EGP72</f>
        <v>0</v>
      </c>
      <c r="EGE62" s="763">
        <f>'Detailed Budget'!EGQ72</f>
        <v>0</v>
      </c>
      <c r="EGF62" s="763">
        <f>'Detailed Budget'!EGR72</f>
        <v>0</v>
      </c>
      <c r="EGG62" s="763">
        <f>'Detailed Budget'!EGS72</f>
        <v>0</v>
      </c>
      <c r="EGH62" s="763">
        <f>'Detailed Budget'!EGT72</f>
        <v>0</v>
      </c>
      <c r="EGI62" s="763">
        <f>'Detailed Budget'!EGU72</f>
        <v>0</v>
      </c>
      <c r="EGJ62" s="763">
        <f>'Detailed Budget'!EGV72</f>
        <v>0</v>
      </c>
      <c r="EGK62" s="763">
        <f>'Detailed Budget'!EGW72</f>
        <v>0</v>
      </c>
      <c r="EGL62" s="763">
        <f>'Detailed Budget'!EGX72</f>
        <v>0</v>
      </c>
      <c r="EGM62" s="763">
        <f>'Detailed Budget'!EGY72</f>
        <v>0</v>
      </c>
      <c r="EGN62" s="763">
        <f>'Detailed Budget'!EGZ72</f>
        <v>0</v>
      </c>
      <c r="EGO62" s="763">
        <f>'Detailed Budget'!EHA72</f>
        <v>0</v>
      </c>
      <c r="EGP62" s="763">
        <f>'Detailed Budget'!EHB72</f>
        <v>0</v>
      </c>
      <c r="EGQ62" s="763">
        <f>'Detailed Budget'!EHC72</f>
        <v>0</v>
      </c>
      <c r="EGR62" s="763">
        <f>'Detailed Budget'!EHD72</f>
        <v>0</v>
      </c>
      <c r="EGS62" s="763">
        <f>'Detailed Budget'!EHE72</f>
        <v>0</v>
      </c>
      <c r="EGT62" s="763">
        <f>'Detailed Budget'!EHF72</f>
        <v>0</v>
      </c>
      <c r="EGU62" s="763">
        <f>'Detailed Budget'!EHG72</f>
        <v>0</v>
      </c>
      <c r="EGV62" s="763">
        <f>'Detailed Budget'!EHH72</f>
        <v>0</v>
      </c>
      <c r="EGW62" s="763">
        <f>'Detailed Budget'!EHI72</f>
        <v>0</v>
      </c>
      <c r="EGX62" s="763">
        <f>'Detailed Budget'!EHJ72</f>
        <v>0</v>
      </c>
      <c r="EGY62" s="763">
        <f>'Detailed Budget'!EHK72</f>
        <v>0</v>
      </c>
      <c r="EGZ62" s="763">
        <f>'Detailed Budget'!EHL72</f>
        <v>0</v>
      </c>
      <c r="EHA62" s="763">
        <f>'Detailed Budget'!EHM72</f>
        <v>0</v>
      </c>
      <c r="EHB62" s="763">
        <f>'Detailed Budget'!EHN72</f>
        <v>0</v>
      </c>
      <c r="EHC62" s="763">
        <f>'Detailed Budget'!EHO72</f>
        <v>0</v>
      </c>
      <c r="EHD62" s="763">
        <f>'Detailed Budget'!EHP72</f>
        <v>0</v>
      </c>
      <c r="EHE62" s="763">
        <f>'Detailed Budget'!EHQ72</f>
        <v>0</v>
      </c>
      <c r="EHF62" s="763">
        <f>'Detailed Budget'!EHR72</f>
        <v>0</v>
      </c>
      <c r="EHG62" s="763">
        <f>'Detailed Budget'!EHS72</f>
        <v>0</v>
      </c>
      <c r="EHH62" s="763">
        <f>'Detailed Budget'!EHT72</f>
        <v>0</v>
      </c>
      <c r="EHI62" s="763">
        <f>'Detailed Budget'!EHU72</f>
        <v>0</v>
      </c>
      <c r="EHJ62" s="763">
        <f>'Detailed Budget'!EHV72</f>
        <v>0</v>
      </c>
      <c r="EHK62" s="763">
        <f>'Detailed Budget'!EHW72</f>
        <v>0</v>
      </c>
      <c r="EHL62" s="763">
        <f>'Detailed Budget'!EHX72</f>
        <v>0</v>
      </c>
      <c r="EHM62" s="763">
        <f>'Detailed Budget'!EHY72</f>
        <v>0</v>
      </c>
      <c r="EHN62" s="763">
        <f>'Detailed Budget'!EHZ72</f>
        <v>0</v>
      </c>
      <c r="EHO62" s="763">
        <f>'Detailed Budget'!EIA72</f>
        <v>0</v>
      </c>
      <c r="EHP62" s="763">
        <f>'Detailed Budget'!EIB72</f>
        <v>0</v>
      </c>
      <c r="EHQ62" s="763">
        <f>'Detailed Budget'!EIC72</f>
        <v>0</v>
      </c>
      <c r="EHR62" s="763">
        <f>'Detailed Budget'!EID72</f>
        <v>0</v>
      </c>
      <c r="EHS62" s="763">
        <f>'Detailed Budget'!EIE72</f>
        <v>0</v>
      </c>
      <c r="EHT62" s="763">
        <f>'Detailed Budget'!EIF72</f>
        <v>0</v>
      </c>
      <c r="EHU62" s="763">
        <f>'Detailed Budget'!EIG72</f>
        <v>0</v>
      </c>
      <c r="EHV62" s="763">
        <f>'Detailed Budget'!EIH72</f>
        <v>0</v>
      </c>
      <c r="EHW62" s="763">
        <f>'Detailed Budget'!EII72</f>
        <v>0</v>
      </c>
      <c r="EHX62" s="763">
        <f>'Detailed Budget'!EIJ72</f>
        <v>0</v>
      </c>
      <c r="EHY62" s="763">
        <f>'Detailed Budget'!EIK72</f>
        <v>0</v>
      </c>
      <c r="EHZ62" s="763">
        <f>'Detailed Budget'!EIL72</f>
        <v>0</v>
      </c>
      <c r="EIA62" s="763">
        <f>'Detailed Budget'!EIM72</f>
        <v>0</v>
      </c>
      <c r="EIB62" s="763">
        <f>'Detailed Budget'!EIN72</f>
        <v>0</v>
      </c>
      <c r="EIC62" s="763">
        <f>'Detailed Budget'!EIO72</f>
        <v>0</v>
      </c>
      <c r="EID62" s="763">
        <f>'Detailed Budget'!EIP72</f>
        <v>0</v>
      </c>
      <c r="EIE62" s="763">
        <f>'Detailed Budget'!EIQ72</f>
        <v>0</v>
      </c>
      <c r="EIF62" s="763">
        <f>'Detailed Budget'!EIR72</f>
        <v>0</v>
      </c>
      <c r="EIG62" s="763">
        <f>'Detailed Budget'!EIS72</f>
        <v>0</v>
      </c>
      <c r="EIH62" s="763">
        <f>'Detailed Budget'!EIT72</f>
        <v>0</v>
      </c>
      <c r="EII62" s="763">
        <f>'Detailed Budget'!EIU72</f>
        <v>0</v>
      </c>
      <c r="EIJ62" s="763">
        <f>'Detailed Budget'!EIV72</f>
        <v>0</v>
      </c>
      <c r="EIK62" s="763">
        <f>'Detailed Budget'!EIW72</f>
        <v>0</v>
      </c>
      <c r="EIL62" s="763">
        <f>'Detailed Budget'!EIX72</f>
        <v>0</v>
      </c>
      <c r="EIM62" s="763">
        <f>'Detailed Budget'!EIY72</f>
        <v>0</v>
      </c>
      <c r="EIN62" s="763">
        <f>'Detailed Budget'!EIZ72</f>
        <v>0</v>
      </c>
      <c r="EIO62" s="763">
        <f>'Detailed Budget'!EJA72</f>
        <v>0</v>
      </c>
      <c r="EIP62" s="763">
        <f>'Detailed Budget'!EJB72</f>
        <v>0</v>
      </c>
      <c r="EIQ62" s="763">
        <f>'Detailed Budget'!EJC72</f>
        <v>0</v>
      </c>
      <c r="EIR62" s="763">
        <f>'Detailed Budget'!EJD72</f>
        <v>0</v>
      </c>
      <c r="EIS62" s="763">
        <f>'Detailed Budget'!EJE72</f>
        <v>0</v>
      </c>
      <c r="EIT62" s="763">
        <f>'Detailed Budget'!EJF72</f>
        <v>0</v>
      </c>
      <c r="EIU62" s="763">
        <f>'Detailed Budget'!EJG72</f>
        <v>0</v>
      </c>
      <c r="EIV62" s="763">
        <f>'Detailed Budget'!EJH72</f>
        <v>0</v>
      </c>
      <c r="EIW62" s="763">
        <f>'Detailed Budget'!EJI72</f>
        <v>0</v>
      </c>
      <c r="EIX62" s="763">
        <f>'Detailed Budget'!EJJ72</f>
        <v>0</v>
      </c>
      <c r="EIY62" s="763">
        <f>'Detailed Budget'!EJK72</f>
        <v>0</v>
      </c>
      <c r="EIZ62" s="763">
        <f>'Detailed Budget'!EJL72</f>
        <v>0</v>
      </c>
      <c r="EJA62" s="763">
        <f>'Detailed Budget'!EJM72</f>
        <v>0</v>
      </c>
      <c r="EJB62" s="763">
        <f>'Detailed Budget'!EJN72</f>
        <v>0</v>
      </c>
      <c r="EJC62" s="763">
        <f>'Detailed Budget'!EJO72</f>
        <v>0</v>
      </c>
      <c r="EJD62" s="763">
        <f>'Detailed Budget'!EJP72</f>
        <v>0</v>
      </c>
      <c r="EJE62" s="763">
        <f>'Detailed Budget'!EJQ72</f>
        <v>0</v>
      </c>
      <c r="EJF62" s="763">
        <f>'Detailed Budget'!EJR72</f>
        <v>0</v>
      </c>
      <c r="EJG62" s="763">
        <f>'Detailed Budget'!EJS72</f>
        <v>0</v>
      </c>
      <c r="EJH62" s="763">
        <f>'Detailed Budget'!EJT72</f>
        <v>0</v>
      </c>
      <c r="EJI62" s="763">
        <f>'Detailed Budget'!EJU72</f>
        <v>0</v>
      </c>
      <c r="EJJ62" s="763">
        <f>'Detailed Budget'!EJV72</f>
        <v>0</v>
      </c>
      <c r="EJK62" s="763">
        <f>'Detailed Budget'!EJW72</f>
        <v>0</v>
      </c>
      <c r="EJL62" s="763">
        <f>'Detailed Budget'!EJX72</f>
        <v>0</v>
      </c>
      <c r="EJM62" s="763">
        <f>'Detailed Budget'!EJY72</f>
        <v>0</v>
      </c>
      <c r="EJN62" s="763">
        <f>'Detailed Budget'!EJZ72</f>
        <v>0</v>
      </c>
      <c r="EJO62" s="763">
        <f>'Detailed Budget'!EKA72</f>
        <v>0</v>
      </c>
      <c r="EJP62" s="763">
        <f>'Detailed Budget'!EKB72</f>
        <v>0</v>
      </c>
      <c r="EJQ62" s="763">
        <f>'Detailed Budget'!EKC72</f>
        <v>0</v>
      </c>
      <c r="EJR62" s="763">
        <f>'Detailed Budget'!EKD72</f>
        <v>0</v>
      </c>
      <c r="EJS62" s="763">
        <f>'Detailed Budget'!EKE72</f>
        <v>0</v>
      </c>
      <c r="EJT62" s="763">
        <f>'Detailed Budget'!EKF72</f>
        <v>0</v>
      </c>
      <c r="EJU62" s="763">
        <f>'Detailed Budget'!EKG72</f>
        <v>0</v>
      </c>
      <c r="EJV62" s="763">
        <f>'Detailed Budget'!EKH72</f>
        <v>0</v>
      </c>
      <c r="EJW62" s="763">
        <f>'Detailed Budget'!EKI72</f>
        <v>0</v>
      </c>
      <c r="EJX62" s="763">
        <f>'Detailed Budget'!EKJ72</f>
        <v>0</v>
      </c>
      <c r="EJY62" s="763">
        <f>'Detailed Budget'!EKK72</f>
        <v>0</v>
      </c>
      <c r="EJZ62" s="763">
        <f>'Detailed Budget'!EKL72</f>
        <v>0</v>
      </c>
      <c r="EKA62" s="763">
        <f>'Detailed Budget'!EKM72</f>
        <v>0</v>
      </c>
      <c r="EKB62" s="763">
        <f>'Detailed Budget'!EKN72</f>
        <v>0</v>
      </c>
      <c r="EKC62" s="763">
        <f>'Detailed Budget'!EKO72</f>
        <v>0</v>
      </c>
      <c r="EKD62" s="763">
        <f>'Detailed Budget'!EKP72</f>
        <v>0</v>
      </c>
      <c r="EKE62" s="763">
        <f>'Detailed Budget'!EKQ72</f>
        <v>0</v>
      </c>
      <c r="EKF62" s="763">
        <f>'Detailed Budget'!EKR72</f>
        <v>0</v>
      </c>
      <c r="EKG62" s="763">
        <f>'Detailed Budget'!EKS72</f>
        <v>0</v>
      </c>
      <c r="EKH62" s="763">
        <f>'Detailed Budget'!EKT72</f>
        <v>0</v>
      </c>
      <c r="EKI62" s="763">
        <f>'Detailed Budget'!EKU72</f>
        <v>0</v>
      </c>
      <c r="EKJ62" s="763">
        <f>'Detailed Budget'!EKV72</f>
        <v>0</v>
      </c>
      <c r="EKK62" s="763">
        <f>'Detailed Budget'!EKW72</f>
        <v>0</v>
      </c>
      <c r="EKL62" s="763">
        <f>'Detailed Budget'!EKX72</f>
        <v>0</v>
      </c>
      <c r="EKM62" s="763">
        <f>'Detailed Budget'!EKY72</f>
        <v>0</v>
      </c>
      <c r="EKN62" s="763">
        <f>'Detailed Budget'!EKZ72</f>
        <v>0</v>
      </c>
      <c r="EKO62" s="763">
        <f>'Detailed Budget'!ELA72</f>
        <v>0</v>
      </c>
      <c r="EKP62" s="763">
        <f>'Detailed Budget'!ELB72</f>
        <v>0</v>
      </c>
      <c r="EKQ62" s="763">
        <f>'Detailed Budget'!ELC72</f>
        <v>0</v>
      </c>
      <c r="EKR62" s="763">
        <f>'Detailed Budget'!ELD72</f>
        <v>0</v>
      </c>
      <c r="EKS62" s="763">
        <f>'Detailed Budget'!ELE72</f>
        <v>0</v>
      </c>
      <c r="EKT62" s="763">
        <f>'Detailed Budget'!ELF72</f>
        <v>0</v>
      </c>
      <c r="EKU62" s="763">
        <f>'Detailed Budget'!ELG72</f>
        <v>0</v>
      </c>
      <c r="EKV62" s="763">
        <f>'Detailed Budget'!ELH72</f>
        <v>0</v>
      </c>
      <c r="EKW62" s="763">
        <f>'Detailed Budget'!ELI72</f>
        <v>0</v>
      </c>
      <c r="EKX62" s="763">
        <f>'Detailed Budget'!ELJ72</f>
        <v>0</v>
      </c>
      <c r="EKY62" s="763">
        <f>'Detailed Budget'!ELK72</f>
        <v>0</v>
      </c>
      <c r="EKZ62" s="763">
        <f>'Detailed Budget'!ELL72</f>
        <v>0</v>
      </c>
      <c r="ELA62" s="763">
        <f>'Detailed Budget'!ELM72</f>
        <v>0</v>
      </c>
      <c r="ELB62" s="763">
        <f>'Detailed Budget'!ELN72</f>
        <v>0</v>
      </c>
      <c r="ELC62" s="763">
        <f>'Detailed Budget'!ELO72</f>
        <v>0</v>
      </c>
      <c r="ELD62" s="763">
        <f>'Detailed Budget'!ELP72</f>
        <v>0</v>
      </c>
      <c r="ELE62" s="763">
        <f>'Detailed Budget'!ELQ72</f>
        <v>0</v>
      </c>
      <c r="ELF62" s="763">
        <f>'Detailed Budget'!ELR72</f>
        <v>0</v>
      </c>
      <c r="ELG62" s="763">
        <f>'Detailed Budget'!ELS72</f>
        <v>0</v>
      </c>
      <c r="ELH62" s="763">
        <f>'Detailed Budget'!ELT72</f>
        <v>0</v>
      </c>
      <c r="ELI62" s="763">
        <f>'Detailed Budget'!ELU72</f>
        <v>0</v>
      </c>
      <c r="ELJ62" s="763">
        <f>'Detailed Budget'!ELV72</f>
        <v>0</v>
      </c>
      <c r="ELK62" s="763">
        <f>'Detailed Budget'!ELW72</f>
        <v>0</v>
      </c>
      <c r="ELL62" s="763">
        <f>'Detailed Budget'!ELX72</f>
        <v>0</v>
      </c>
      <c r="ELM62" s="763">
        <f>'Detailed Budget'!ELY72</f>
        <v>0</v>
      </c>
      <c r="ELN62" s="763">
        <f>'Detailed Budget'!ELZ72</f>
        <v>0</v>
      </c>
      <c r="ELO62" s="763">
        <f>'Detailed Budget'!EMA72</f>
        <v>0</v>
      </c>
      <c r="ELP62" s="763">
        <f>'Detailed Budget'!EMB72</f>
        <v>0</v>
      </c>
      <c r="ELQ62" s="763">
        <f>'Detailed Budget'!EMC72</f>
        <v>0</v>
      </c>
      <c r="ELR62" s="763">
        <f>'Detailed Budget'!EMD72</f>
        <v>0</v>
      </c>
      <c r="ELS62" s="763">
        <f>'Detailed Budget'!EME72</f>
        <v>0</v>
      </c>
      <c r="ELT62" s="763">
        <f>'Detailed Budget'!EMF72</f>
        <v>0</v>
      </c>
      <c r="ELU62" s="763">
        <f>'Detailed Budget'!EMG72</f>
        <v>0</v>
      </c>
      <c r="ELV62" s="763">
        <f>'Detailed Budget'!EMH72</f>
        <v>0</v>
      </c>
      <c r="ELW62" s="763">
        <f>'Detailed Budget'!EMI72</f>
        <v>0</v>
      </c>
      <c r="ELX62" s="763">
        <f>'Detailed Budget'!EMJ72</f>
        <v>0</v>
      </c>
      <c r="ELY62" s="763">
        <f>'Detailed Budget'!EMK72</f>
        <v>0</v>
      </c>
      <c r="ELZ62" s="763">
        <f>'Detailed Budget'!EML72</f>
        <v>0</v>
      </c>
      <c r="EMA62" s="763">
        <f>'Detailed Budget'!EMM72</f>
        <v>0</v>
      </c>
      <c r="EMB62" s="763">
        <f>'Detailed Budget'!EMN72</f>
        <v>0</v>
      </c>
      <c r="EMC62" s="763">
        <f>'Detailed Budget'!EMO72</f>
        <v>0</v>
      </c>
      <c r="EMD62" s="763">
        <f>'Detailed Budget'!EMP72</f>
        <v>0</v>
      </c>
      <c r="EME62" s="763">
        <f>'Detailed Budget'!EMQ72</f>
        <v>0</v>
      </c>
      <c r="EMF62" s="763">
        <f>'Detailed Budget'!EMR72</f>
        <v>0</v>
      </c>
      <c r="EMG62" s="763">
        <f>'Detailed Budget'!EMS72</f>
        <v>0</v>
      </c>
      <c r="EMH62" s="763">
        <f>'Detailed Budget'!EMT72</f>
        <v>0</v>
      </c>
      <c r="EMI62" s="763">
        <f>'Detailed Budget'!EMU72</f>
        <v>0</v>
      </c>
      <c r="EMJ62" s="763">
        <f>'Detailed Budget'!EMV72</f>
        <v>0</v>
      </c>
      <c r="EMK62" s="763">
        <f>'Detailed Budget'!EMW72</f>
        <v>0</v>
      </c>
      <c r="EML62" s="763">
        <f>'Detailed Budget'!EMX72</f>
        <v>0</v>
      </c>
      <c r="EMM62" s="763">
        <f>'Detailed Budget'!EMY72</f>
        <v>0</v>
      </c>
      <c r="EMN62" s="763">
        <f>'Detailed Budget'!EMZ72</f>
        <v>0</v>
      </c>
      <c r="EMO62" s="763">
        <f>'Detailed Budget'!ENA72</f>
        <v>0</v>
      </c>
      <c r="EMP62" s="763">
        <f>'Detailed Budget'!ENB72</f>
        <v>0</v>
      </c>
      <c r="EMQ62" s="763">
        <f>'Detailed Budget'!ENC72</f>
        <v>0</v>
      </c>
      <c r="EMR62" s="763">
        <f>'Detailed Budget'!END72</f>
        <v>0</v>
      </c>
      <c r="EMS62" s="763">
        <f>'Detailed Budget'!ENE72</f>
        <v>0</v>
      </c>
      <c r="EMT62" s="763">
        <f>'Detailed Budget'!ENF72</f>
        <v>0</v>
      </c>
      <c r="EMU62" s="763">
        <f>'Detailed Budget'!ENG72</f>
        <v>0</v>
      </c>
      <c r="EMV62" s="763">
        <f>'Detailed Budget'!ENH72</f>
        <v>0</v>
      </c>
      <c r="EMW62" s="763">
        <f>'Detailed Budget'!ENI72</f>
        <v>0</v>
      </c>
      <c r="EMX62" s="763">
        <f>'Detailed Budget'!ENJ72</f>
        <v>0</v>
      </c>
      <c r="EMY62" s="763">
        <f>'Detailed Budget'!ENK72</f>
        <v>0</v>
      </c>
      <c r="EMZ62" s="763">
        <f>'Detailed Budget'!ENL72</f>
        <v>0</v>
      </c>
      <c r="ENA62" s="763">
        <f>'Detailed Budget'!ENM72</f>
        <v>0</v>
      </c>
      <c r="ENB62" s="763">
        <f>'Detailed Budget'!ENN72</f>
        <v>0</v>
      </c>
      <c r="ENC62" s="763">
        <f>'Detailed Budget'!ENO72</f>
        <v>0</v>
      </c>
      <c r="END62" s="763">
        <f>'Detailed Budget'!ENP72</f>
        <v>0</v>
      </c>
      <c r="ENE62" s="763">
        <f>'Detailed Budget'!ENQ72</f>
        <v>0</v>
      </c>
      <c r="ENF62" s="763">
        <f>'Detailed Budget'!ENR72</f>
        <v>0</v>
      </c>
      <c r="ENG62" s="763">
        <f>'Detailed Budget'!ENS72</f>
        <v>0</v>
      </c>
      <c r="ENH62" s="763">
        <f>'Detailed Budget'!ENT72</f>
        <v>0</v>
      </c>
      <c r="ENI62" s="763">
        <f>'Detailed Budget'!ENU72</f>
        <v>0</v>
      </c>
      <c r="ENJ62" s="763">
        <f>'Detailed Budget'!ENV72</f>
        <v>0</v>
      </c>
      <c r="ENK62" s="763">
        <f>'Detailed Budget'!ENW72</f>
        <v>0</v>
      </c>
      <c r="ENL62" s="763">
        <f>'Detailed Budget'!ENX72</f>
        <v>0</v>
      </c>
      <c r="ENM62" s="763">
        <f>'Detailed Budget'!ENY72</f>
        <v>0</v>
      </c>
      <c r="ENN62" s="763">
        <f>'Detailed Budget'!ENZ72</f>
        <v>0</v>
      </c>
      <c r="ENO62" s="763">
        <f>'Detailed Budget'!EOA72</f>
        <v>0</v>
      </c>
      <c r="ENP62" s="763">
        <f>'Detailed Budget'!EOB72</f>
        <v>0</v>
      </c>
      <c r="ENQ62" s="763">
        <f>'Detailed Budget'!EOC72</f>
        <v>0</v>
      </c>
      <c r="ENR62" s="763">
        <f>'Detailed Budget'!EOD72</f>
        <v>0</v>
      </c>
      <c r="ENS62" s="763">
        <f>'Detailed Budget'!EOE72</f>
        <v>0</v>
      </c>
      <c r="ENT62" s="763">
        <f>'Detailed Budget'!EOF72</f>
        <v>0</v>
      </c>
      <c r="ENU62" s="763">
        <f>'Detailed Budget'!EOG72</f>
        <v>0</v>
      </c>
      <c r="ENV62" s="763">
        <f>'Detailed Budget'!EOH72</f>
        <v>0</v>
      </c>
      <c r="ENW62" s="763">
        <f>'Detailed Budget'!EOI72</f>
        <v>0</v>
      </c>
      <c r="ENX62" s="763">
        <f>'Detailed Budget'!EOJ72</f>
        <v>0</v>
      </c>
      <c r="ENY62" s="763">
        <f>'Detailed Budget'!EOK72</f>
        <v>0</v>
      </c>
      <c r="ENZ62" s="763">
        <f>'Detailed Budget'!EOL72</f>
        <v>0</v>
      </c>
      <c r="EOA62" s="763">
        <f>'Detailed Budget'!EOM72</f>
        <v>0</v>
      </c>
      <c r="EOB62" s="763">
        <f>'Detailed Budget'!EON72</f>
        <v>0</v>
      </c>
      <c r="EOC62" s="763">
        <f>'Detailed Budget'!EOO72</f>
        <v>0</v>
      </c>
      <c r="EOD62" s="763">
        <f>'Detailed Budget'!EOP72</f>
        <v>0</v>
      </c>
      <c r="EOE62" s="763">
        <f>'Detailed Budget'!EOQ72</f>
        <v>0</v>
      </c>
      <c r="EOF62" s="763">
        <f>'Detailed Budget'!EOR72</f>
        <v>0</v>
      </c>
      <c r="EOG62" s="763">
        <f>'Detailed Budget'!EOS72</f>
        <v>0</v>
      </c>
      <c r="EOH62" s="763">
        <f>'Detailed Budget'!EOT72</f>
        <v>0</v>
      </c>
      <c r="EOI62" s="763">
        <f>'Detailed Budget'!EOU72</f>
        <v>0</v>
      </c>
      <c r="EOJ62" s="763">
        <f>'Detailed Budget'!EOV72</f>
        <v>0</v>
      </c>
      <c r="EOK62" s="763">
        <f>'Detailed Budget'!EOW72</f>
        <v>0</v>
      </c>
      <c r="EOL62" s="763">
        <f>'Detailed Budget'!EOX72</f>
        <v>0</v>
      </c>
      <c r="EOM62" s="763">
        <f>'Detailed Budget'!EOY72</f>
        <v>0</v>
      </c>
      <c r="EON62" s="763">
        <f>'Detailed Budget'!EOZ72</f>
        <v>0</v>
      </c>
      <c r="EOO62" s="763">
        <f>'Detailed Budget'!EPA72</f>
        <v>0</v>
      </c>
      <c r="EOP62" s="763">
        <f>'Detailed Budget'!EPB72</f>
        <v>0</v>
      </c>
      <c r="EOQ62" s="763">
        <f>'Detailed Budget'!EPC72</f>
        <v>0</v>
      </c>
      <c r="EOR62" s="763">
        <f>'Detailed Budget'!EPD72</f>
        <v>0</v>
      </c>
      <c r="EOS62" s="763">
        <f>'Detailed Budget'!EPE72</f>
        <v>0</v>
      </c>
      <c r="EOT62" s="763">
        <f>'Detailed Budget'!EPF72</f>
        <v>0</v>
      </c>
      <c r="EOU62" s="763">
        <f>'Detailed Budget'!EPG72</f>
        <v>0</v>
      </c>
      <c r="EOV62" s="763">
        <f>'Detailed Budget'!EPH72</f>
        <v>0</v>
      </c>
      <c r="EOW62" s="763">
        <f>'Detailed Budget'!EPI72</f>
        <v>0</v>
      </c>
      <c r="EOX62" s="763">
        <f>'Detailed Budget'!EPJ72</f>
        <v>0</v>
      </c>
      <c r="EOY62" s="763">
        <f>'Detailed Budget'!EPK72</f>
        <v>0</v>
      </c>
      <c r="EOZ62" s="763">
        <f>'Detailed Budget'!EPL72</f>
        <v>0</v>
      </c>
      <c r="EPA62" s="763">
        <f>'Detailed Budget'!EPM72</f>
        <v>0</v>
      </c>
      <c r="EPB62" s="763">
        <f>'Detailed Budget'!EPN72</f>
        <v>0</v>
      </c>
      <c r="EPC62" s="763">
        <f>'Detailed Budget'!EPO72</f>
        <v>0</v>
      </c>
      <c r="EPD62" s="763">
        <f>'Detailed Budget'!EPP72</f>
        <v>0</v>
      </c>
      <c r="EPE62" s="763">
        <f>'Detailed Budget'!EPQ72</f>
        <v>0</v>
      </c>
      <c r="EPF62" s="763">
        <f>'Detailed Budget'!EPR72</f>
        <v>0</v>
      </c>
      <c r="EPG62" s="763">
        <f>'Detailed Budget'!EPS72</f>
        <v>0</v>
      </c>
      <c r="EPH62" s="763">
        <f>'Detailed Budget'!EPT72</f>
        <v>0</v>
      </c>
      <c r="EPI62" s="763">
        <f>'Detailed Budget'!EPU72</f>
        <v>0</v>
      </c>
      <c r="EPJ62" s="763">
        <f>'Detailed Budget'!EPV72</f>
        <v>0</v>
      </c>
      <c r="EPK62" s="763">
        <f>'Detailed Budget'!EPW72</f>
        <v>0</v>
      </c>
      <c r="EPL62" s="763">
        <f>'Detailed Budget'!EPX72</f>
        <v>0</v>
      </c>
      <c r="EPM62" s="763">
        <f>'Detailed Budget'!EPY72</f>
        <v>0</v>
      </c>
      <c r="EPN62" s="763">
        <f>'Detailed Budget'!EPZ72</f>
        <v>0</v>
      </c>
      <c r="EPO62" s="763">
        <f>'Detailed Budget'!EQA72</f>
        <v>0</v>
      </c>
      <c r="EPP62" s="763">
        <f>'Detailed Budget'!EQB72</f>
        <v>0</v>
      </c>
      <c r="EPQ62" s="763">
        <f>'Detailed Budget'!EQC72</f>
        <v>0</v>
      </c>
      <c r="EPR62" s="763">
        <f>'Detailed Budget'!EQD72</f>
        <v>0</v>
      </c>
      <c r="EPS62" s="763">
        <f>'Detailed Budget'!EQE72</f>
        <v>0</v>
      </c>
      <c r="EPT62" s="763">
        <f>'Detailed Budget'!EQF72</f>
        <v>0</v>
      </c>
      <c r="EPU62" s="763">
        <f>'Detailed Budget'!EQG72</f>
        <v>0</v>
      </c>
      <c r="EPV62" s="763">
        <f>'Detailed Budget'!EQH72</f>
        <v>0</v>
      </c>
      <c r="EPW62" s="763">
        <f>'Detailed Budget'!EQI72</f>
        <v>0</v>
      </c>
      <c r="EPX62" s="763">
        <f>'Detailed Budget'!EQJ72</f>
        <v>0</v>
      </c>
      <c r="EPY62" s="763">
        <f>'Detailed Budget'!EQK72</f>
        <v>0</v>
      </c>
      <c r="EPZ62" s="763">
        <f>'Detailed Budget'!EQL72</f>
        <v>0</v>
      </c>
      <c r="EQA62" s="763">
        <f>'Detailed Budget'!EQM72</f>
        <v>0</v>
      </c>
      <c r="EQB62" s="763">
        <f>'Detailed Budget'!EQN72</f>
        <v>0</v>
      </c>
      <c r="EQC62" s="763">
        <f>'Detailed Budget'!EQO72</f>
        <v>0</v>
      </c>
      <c r="EQD62" s="763">
        <f>'Detailed Budget'!EQP72</f>
        <v>0</v>
      </c>
      <c r="EQE62" s="763">
        <f>'Detailed Budget'!EQQ72</f>
        <v>0</v>
      </c>
      <c r="EQF62" s="763">
        <f>'Detailed Budget'!EQR72</f>
        <v>0</v>
      </c>
      <c r="EQG62" s="763">
        <f>'Detailed Budget'!EQS72</f>
        <v>0</v>
      </c>
      <c r="EQH62" s="763">
        <f>'Detailed Budget'!EQT72</f>
        <v>0</v>
      </c>
      <c r="EQI62" s="763">
        <f>'Detailed Budget'!EQU72</f>
        <v>0</v>
      </c>
      <c r="EQJ62" s="763">
        <f>'Detailed Budget'!EQV72</f>
        <v>0</v>
      </c>
      <c r="EQK62" s="763">
        <f>'Detailed Budget'!EQW72</f>
        <v>0</v>
      </c>
      <c r="EQL62" s="763">
        <f>'Detailed Budget'!EQX72</f>
        <v>0</v>
      </c>
      <c r="EQM62" s="763">
        <f>'Detailed Budget'!EQY72</f>
        <v>0</v>
      </c>
      <c r="EQN62" s="763">
        <f>'Detailed Budget'!EQZ72</f>
        <v>0</v>
      </c>
      <c r="EQO62" s="763">
        <f>'Detailed Budget'!ERA72</f>
        <v>0</v>
      </c>
      <c r="EQP62" s="763">
        <f>'Detailed Budget'!ERB72</f>
        <v>0</v>
      </c>
      <c r="EQQ62" s="763">
        <f>'Detailed Budget'!ERC72</f>
        <v>0</v>
      </c>
      <c r="EQR62" s="763">
        <f>'Detailed Budget'!ERD72</f>
        <v>0</v>
      </c>
      <c r="EQS62" s="763">
        <f>'Detailed Budget'!ERE72</f>
        <v>0</v>
      </c>
      <c r="EQT62" s="763">
        <f>'Detailed Budget'!ERF72</f>
        <v>0</v>
      </c>
      <c r="EQU62" s="763">
        <f>'Detailed Budget'!ERG72</f>
        <v>0</v>
      </c>
      <c r="EQV62" s="763">
        <f>'Detailed Budget'!ERH72</f>
        <v>0</v>
      </c>
      <c r="EQW62" s="763">
        <f>'Detailed Budget'!ERI72</f>
        <v>0</v>
      </c>
      <c r="EQX62" s="763">
        <f>'Detailed Budget'!ERJ72</f>
        <v>0</v>
      </c>
      <c r="EQY62" s="763">
        <f>'Detailed Budget'!ERK72</f>
        <v>0</v>
      </c>
      <c r="EQZ62" s="763">
        <f>'Detailed Budget'!ERL72</f>
        <v>0</v>
      </c>
      <c r="ERA62" s="763">
        <f>'Detailed Budget'!ERM72</f>
        <v>0</v>
      </c>
      <c r="ERB62" s="763">
        <f>'Detailed Budget'!ERN72</f>
        <v>0</v>
      </c>
      <c r="ERC62" s="763">
        <f>'Detailed Budget'!ERO72</f>
        <v>0</v>
      </c>
      <c r="ERD62" s="763">
        <f>'Detailed Budget'!ERP72</f>
        <v>0</v>
      </c>
      <c r="ERE62" s="763">
        <f>'Detailed Budget'!ERQ72</f>
        <v>0</v>
      </c>
      <c r="ERF62" s="763">
        <f>'Detailed Budget'!ERR72</f>
        <v>0</v>
      </c>
      <c r="ERG62" s="763">
        <f>'Detailed Budget'!ERS72</f>
        <v>0</v>
      </c>
      <c r="ERH62" s="763">
        <f>'Detailed Budget'!ERT72</f>
        <v>0</v>
      </c>
      <c r="ERI62" s="763">
        <f>'Detailed Budget'!ERU72</f>
        <v>0</v>
      </c>
      <c r="ERJ62" s="763">
        <f>'Detailed Budget'!ERV72</f>
        <v>0</v>
      </c>
      <c r="ERK62" s="763">
        <f>'Detailed Budget'!ERW72</f>
        <v>0</v>
      </c>
      <c r="ERL62" s="763">
        <f>'Detailed Budget'!ERX72</f>
        <v>0</v>
      </c>
      <c r="ERM62" s="763">
        <f>'Detailed Budget'!ERY72</f>
        <v>0</v>
      </c>
      <c r="ERN62" s="763">
        <f>'Detailed Budget'!ERZ72</f>
        <v>0</v>
      </c>
      <c r="ERO62" s="763">
        <f>'Detailed Budget'!ESA72</f>
        <v>0</v>
      </c>
      <c r="ERP62" s="763">
        <f>'Detailed Budget'!ESB72</f>
        <v>0</v>
      </c>
      <c r="ERQ62" s="763">
        <f>'Detailed Budget'!ESC72</f>
        <v>0</v>
      </c>
      <c r="ERR62" s="763">
        <f>'Detailed Budget'!ESD72</f>
        <v>0</v>
      </c>
      <c r="ERS62" s="763">
        <f>'Detailed Budget'!ESE72</f>
        <v>0</v>
      </c>
      <c r="ERT62" s="763">
        <f>'Detailed Budget'!ESF72</f>
        <v>0</v>
      </c>
      <c r="ERU62" s="763">
        <f>'Detailed Budget'!ESG72</f>
        <v>0</v>
      </c>
      <c r="ERV62" s="763">
        <f>'Detailed Budget'!ESH72</f>
        <v>0</v>
      </c>
      <c r="ERW62" s="763">
        <f>'Detailed Budget'!ESI72</f>
        <v>0</v>
      </c>
      <c r="ERX62" s="763">
        <f>'Detailed Budget'!ESJ72</f>
        <v>0</v>
      </c>
      <c r="ERY62" s="763">
        <f>'Detailed Budget'!ESK72</f>
        <v>0</v>
      </c>
      <c r="ERZ62" s="763">
        <f>'Detailed Budget'!ESL72</f>
        <v>0</v>
      </c>
      <c r="ESA62" s="763">
        <f>'Detailed Budget'!ESM72</f>
        <v>0</v>
      </c>
      <c r="ESB62" s="763">
        <f>'Detailed Budget'!ESN72</f>
        <v>0</v>
      </c>
      <c r="ESC62" s="763">
        <f>'Detailed Budget'!ESO72</f>
        <v>0</v>
      </c>
      <c r="ESD62" s="763">
        <f>'Detailed Budget'!ESP72</f>
        <v>0</v>
      </c>
      <c r="ESE62" s="763">
        <f>'Detailed Budget'!ESQ72</f>
        <v>0</v>
      </c>
      <c r="ESF62" s="763">
        <f>'Detailed Budget'!ESR72</f>
        <v>0</v>
      </c>
      <c r="ESG62" s="763">
        <f>'Detailed Budget'!ESS72</f>
        <v>0</v>
      </c>
      <c r="ESH62" s="763">
        <f>'Detailed Budget'!EST72</f>
        <v>0</v>
      </c>
      <c r="ESI62" s="763">
        <f>'Detailed Budget'!ESU72</f>
        <v>0</v>
      </c>
      <c r="ESJ62" s="763">
        <f>'Detailed Budget'!ESV72</f>
        <v>0</v>
      </c>
      <c r="ESK62" s="763">
        <f>'Detailed Budget'!ESW72</f>
        <v>0</v>
      </c>
      <c r="ESL62" s="763">
        <f>'Detailed Budget'!ESX72</f>
        <v>0</v>
      </c>
      <c r="ESM62" s="763">
        <f>'Detailed Budget'!ESY72</f>
        <v>0</v>
      </c>
      <c r="ESN62" s="763">
        <f>'Detailed Budget'!ESZ72</f>
        <v>0</v>
      </c>
      <c r="ESO62" s="763">
        <f>'Detailed Budget'!ETA72</f>
        <v>0</v>
      </c>
      <c r="ESP62" s="763">
        <f>'Detailed Budget'!ETB72</f>
        <v>0</v>
      </c>
      <c r="ESQ62" s="763">
        <f>'Detailed Budget'!ETC72</f>
        <v>0</v>
      </c>
      <c r="ESR62" s="763">
        <f>'Detailed Budget'!ETD72</f>
        <v>0</v>
      </c>
      <c r="ESS62" s="763">
        <f>'Detailed Budget'!ETE72</f>
        <v>0</v>
      </c>
      <c r="EST62" s="763">
        <f>'Detailed Budget'!ETF72</f>
        <v>0</v>
      </c>
      <c r="ESU62" s="763">
        <f>'Detailed Budget'!ETG72</f>
        <v>0</v>
      </c>
      <c r="ESV62" s="763">
        <f>'Detailed Budget'!ETH72</f>
        <v>0</v>
      </c>
      <c r="ESW62" s="763">
        <f>'Detailed Budget'!ETI72</f>
        <v>0</v>
      </c>
      <c r="ESX62" s="763">
        <f>'Detailed Budget'!ETJ72</f>
        <v>0</v>
      </c>
      <c r="ESY62" s="763">
        <f>'Detailed Budget'!ETK72</f>
        <v>0</v>
      </c>
      <c r="ESZ62" s="763">
        <f>'Detailed Budget'!ETL72</f>
        <v>0</v>
      </c>
      <c r="ETA62" s="763">
        <f>'Detailed Budget'!ETM72</f>
        <v>0</v>
      </c>
      <c r="ETB62" s="763">
        <f>'Detailed Budget'!ETN72</f>
        <v>0</v>
      </c>
      <c r="ETC62" s="763">
        <f>'Detailed Budget'!ETO72</f>
        <v>0</v>
      </c>
      <c r="ETD62" s="763">
        <f>'Detailed Budget'!ETP72</f>
        <v>0</v>
      </c>
      <c r="ETE62" s="763">
        <f>'Detailed Budget'!ETQ72</f>
        <v>0</v>
      </c>
      <c r="ETF62" s="763">
        <f>'Detailed Budget'!ETR72</f>
        <v>0</v>
      </c>
      <c r="ETG62" s="763">
        <f>'Detailed Budget'!ETS72</f>
        <v>0</v>
      </c>
      <c r="ETH62" s="763">
        <f>'Detailed Budget'!ETT72</f>
        <v>0</v>
      </c>
      <c r="ETI62" s="763">
        <f>'Detailed Budget'!ETU72</f>
        <v>0</v>
      </c>
      <c r="ETJ62" s="763">
        <f>'Detailed Budget'!ETV72</f>
        <v>0</v>
      </c>
      <c r="ETK62" s="763">
        <f>'Detailed Budget'!ETW72</f>
        <v>0</v>
      </c>
      <c r="ETL62" s="763">
        <f>'Detailed Budget'!ETX72</f>
        <v>0</v>
      </c>
      <c r="ETM62" s="763">
        <f>'Detailed Budget'!ETY72</f>
        <v>0</v>
      </c>
      <c r="ETN62" s="763">
        <f>'Detailed Budget'!ETZ72</f>
        <v>0</v>
      </c>
      <c r="ETO62" s="763">
        <f>'Detailed Budget'!EUA72</f>
        <v>0</v>
      </c>
      <c r="ETP62" s="763">
        <f>'Detailed Budget'!EUB72</f>
        <v>0</v>
      </c>
      <c r="ETQ62" s="763">
        <f>'Detailed Budget'!EUC72</f>
        <v>0</v>
      </c>
      <c r="ETR62" s="763">
        <f>'Detailed Budget'!EUD72</f>
        <v>0</v>
      </c>
      <c r="ETS62" s="763">
        <f>'Detailed Budget'!EUE72</f>
        <v>0</v>
      </c>
      <c r="ETT62" s="763">
        <f>'Detailed Budget'!EUF72</f>
        <v>0</v>
      </c>
      <c r="ETU62" s="763">
        <f>'Detailed Budget'!EUG72</f>
        <v>0</v>
      </c>
      <c r="ETV62" s="763">
        <f>'Detailed Budget'!EUH72</f>
        <v>0</v>
      </c>
      <c r="ETW62" s="763">
        <f>'Detailed Budget'!EUI72</f>
        <v>0</v>
      </c>
      <c r="ETX62" s="763">
        <f>'Detailed Budget'!EUJ72</f>
        <v>0</v>
      </c>
      <c r="ETY62" s="763">
        <f>'Detailed Budget'!EUK72</f>
        <v>0</v>
      </c>
      <c r="ETZ62" s="763">
        <f>'Detailed Budget'!EUL72</f>
        <v>0</v>
      </c>
      <c r="EUA62" s="763">
        <f>'Detailed Budget'!EUM72</f>
        <v>0</v>
      </c>
      <c r="EUB62" s="763">
        <f>'Detailed Budget'!EUN72</f>
        <v>0</v>
      </c>
      <c r="EUC62" s="763">
        <f>'Detailed Budget'!EUO72</f>
        <v>0</v>
      </c>
      <c r="EUD62" s="763">
        <f>'Detailed Budget'!EUP72</f>
        <v>0</v>
      </c>
      <c r="EUE62" s="763">
        <f>'Detailed Budget'!EUQ72</f>
        <v>0</v>
      </c>
      <c r="EUF62" s="763">
        <f>'Detailed Budget'!EUR72</f>
        <v>0</v>
      </c>
      <c r="EUG62" s="763">
        <f>'Detailed Budget'!EUS72</f>
        <v>0</v>
      </c>
      <c r="EUH62" s="763">
        <f>'Detailed Budget'!EUT72</f>
        <v>0</v>
      </c>
      <c r="EUI62" s="763">
        <f>'Detailed Budget'!EUU72</f>
        <v>0</v>
      </c>
      <c r="EUJ62" s="763">
        <f>'Detailed Budget'!EUV72</f>
        <v>0</v>
      </c>
      <c r="EUK62" s="763">
        <f>'Detailed Budget'!EUW72</f>
        <v>0</v>
      </c>
      <c r="EUL62" s="763">
        <f>'Detailed Budget'!EUX72</f>
        <v>0</v>
      </c>
      <c r="EUM62" s="763">
        <f>'Detailed Budget'!EUY72</f>
        <v>0</v>
      </c>
      <c r="EUN62" s="763">
        <f>'Detailed Budget'!EUZ72</f>
        <v>0</v>
      </c>
      <c r="EUO62" s="763">
        <f>'Detailed Budget'!EVA72</f>
        <v>0</v>
      </c>
      <c r="EUP62" s="763">
        <f>'Detailed Budget'!EVB72</f>
        <v>0</v>
      </c>
      <c r="EUQ62" s="763">
        <f>'Detailed Budget'!EVC72</f>
        <v>0</v>
      </c>
      <c r="EUR62" s="763">
        <f>'Detailed Budget'!EVD72</f>
        <v>0</v>
      </c>
      <c r="EUS62" s="763">
        <f>'Detailed Budget'!EVE72</f>
        <v>0</v>
      </c>
      <c r="EUT62" s="763">
        <f>'Detailed Budget'!EVF72</f>
        <v>0</v>
      </c>
      <c r="EUU62" s="763">
        <f>'Detailed Budget'!EVG72</f>
        <v>0</v>
      </c>
      <c r="EUV62" s="763">
        <f>'Detailed Budget'!EVH72</f>
        <v>0</v>
      </c>
      <c r="EUW62" s="763">
        <f>'Detailed Budget'!EVI72</f>
        <v>0</v>
      </c>
      <c r="EUX62" s="763">
        <f>'Detailed Budget'!EVJ72</f>
        <v>0</v>
      </c>
      <c r="EUY62" s="763">
        <f>'Detailed Budget'!EVK72</f>
        <v>0</v>
      </c>
      <c r="EUZ62" s="763">
        <f>'Detailed Budget'!EVL72</f>
        <v>0</v>
      </c>
      <c r="EVA62" s="763">
        <f>'Detailed Budget'!EVM72</f>
        <v>0</v>
      </c>
      <c r="EVB62" s="763">
        <f>'Detailed Budget'!EVN72</f>
        <v>0</v>
      </c>
      <c r="EVC62" s="763">
        <f>'Detailed Budget'!EVO72</f>
        <v>0</v>
      </c>
      <c r="EVD62" s="763">
        <f>'Detailed Budget'!EVP72</f>
        <v>0</v>
      </c>
      <c r="EVE62" s="763">
        <f>'Detailed Budget'!EVQ72</f>
        <v>0</v>
      </c>
      <c r="EVF62" s="763">
        <f>'Detailed Budget'!EVR72</f>
        <v>0</v>
      </c>
      <c r="EVG62" s="763">
        <f>'Detailed Budget'!EVS72</f>
        <v>0</v>
      </c>
      <c r="EVH62" s="763">
        <f>'Detailed Budget'!EVT72</f>
        <v>0</v>
      </c>
      <c r="EVI62" s="763">
        <f>'Detailed Budget'!EVU72</f>
        <v>0</v>
      </c>
      <c r="EVJ62" s="763">
        <f>'Detailed Budget'!EVV72</f>
        <v>0</v>
      </c>
      <c r="EVK62" s="763">
        <f>'Detailed Budget'!EVW72</f>
        <v>0</v>
      </c>
      <c r="EVL62" s="763">
        <f>'Detailed Budget'!EVX72</f>
        <v>0</v>
      </c>
      <c r="EVM62" s="763">
        <f>'Detailed Budget'!EVY72</f>
        <v>0</v>
      </c>
      <c r="EVN62" s="763">
        <f>'Detailed Budget'!EVZ72</f>
        <v>0</v>
      </c>
      <c r="EVO62" s="763">
        <f>'Detailed Budget'!EWA72</f>
        <v>0</v>
      </c>
      <c r="EVP62" s="763">
        <f>'Detailed Budget'!EWB72</f>
        <v>0</v>
      </c>
      <c r="EVQ62" s="763">
        <f>'Detailed Budget'!EWC72</f>
        <v>0</v>
      </c>
      <c r="EVR62" s="763">
        <f>'Detailed Budget'!EWD72</f>
        <v>0</v>
      </c>
      <c r="EVS62" s="763">
        <f>'Detailed Budget'!EWE72</f>
        <v>0</v>
      </c>
      <c r="EVT62" s="763">
        <f>'Detailed Budget'!EWF72</f>
        <v>0</v>
      </c>
      <c r="EVU62" s="763">
        <f>'Detailed Budget'!EWG72</f>
        <v>0</v>
      </c>
      <c r="EVV62" s="763">
        <f>'Detailed Budget'!EWH72</f>
        <v>0</v>
      </c>
      <c r="EVW62" s="763">
        <f>'Detailed Budget'!EWI72</f>
        <v>0</v>
      </c>
      <c r="EVX62" s="763">
        <f>'Detailed Budget'!EWJ72</f>
        <v>0</v>
      </c>
      <c r="EVY62" s="763">
        <f>'Detailed Budget'!EWK72</f>
        <v>0</v>
      </c>
      <c r="EVZ62" s="763">
        <f>'Detailed Budget'!EWL72</f>
        <v>0</v>
      </c>
      <c r="EWA62" s="763">
        <f>'Detailed Budget'!EWM72</f>
        <v>0</v>
      </c>
      <c r="EWB62" s="763">
        <f>'Detailed Budget'!EWN72</f>
        <v>0</v>
      </c>
      <c r="EWC62" s="763">
        <f>'Detailed Budget'!EWO72</f>
        <v>0</v>
      </c>
      <c r="EWD62" s="763">
        <f>'Detailed Budget'!EWP72</f>
        <v>0</v>
      </c>
      <c r="EWE62" s="763">
        <f>'Detailed Budget'!EWQ72</f>
        <v>0</v>
      </c>
      <c r="EWF62" s="763">
        <f>'Detailed Budget'!EWR72</f>
        <v>0</v>
      </c>
      <c r="EWG62" s="763">
        <f>'Detailed Budget'!EWS72</f>
        <v>0</v>
      </c>
      <c r="EWH62" s="763">
        <f>'Detailed Budget'!EWT72</f>
        <v>0</v>
      </c>
      <c r="EWI62" s="763">
        <f>'Detailed Budget'!EWU72</f>
        <v>0</v>
      </c>
      <c r="EWJ62" s="763">
        <f>'Detailed Budget'!EWV72</f>
        <v>0</v>
      </c>
      <c r="EWK62" s="763">
        <f>'Detailed Budget'!EWW72</f>
        <v>0</v>
      </c>
      <c r="EWL62" s="763">
        <f>'Detailed Budget'!EWX72</f>
        <v>0</v>
      </c>
      <c r="EWM62" s="763">
        <f>'Detailed Budget'!EWY72</f>
        <v>0</v>
      </c>
      <c r="EWN62" s="763">
        <f>'Detailed Budget'!EWZ72</f>
        <v>0</v>
      </c>
      <c r="EWO62" s="763">
        <f>'Detailed Budget'!EXA72</f>
        <v>0</v>
      </c>
      <c r="EWP62" s="763">
        <f>'Detailed Budget'!EXB72</f>
        <v>0</v>
      </c>
      <c r="EWQ62" s="763">
        <f>'Detailed Budget'!EXC72</f>
        <v>0</v>
      </c>
      <c r="EWR62" s="763">
        <f>'Detailed Budget'!EXD72</f>
        <v>0</v>
      </c>
      <c r="EWS62" s="763">
        <f>'Detailed Budget'!EXE72</f>
        <v>0</v>
      </c>
      <c r="EWT62" s="763">
        <f>'Detailed Budget'!EXF72</f>
        <v>0</v>
      </c>
      <c r="EWU62" s="763">
        <f>'Detailed Budget'!EXG72</f>
        <v>0</v>
      </c>
      <c r="EWV62" s="763">
        <f>'Detailed Budget'!EXH72</f>
        <v>0</v>
      </c>
      <c r="EWW62" s="763">
        <f>'Detailed Budget'!EXI72</f>
        <v>0</v>
      </c>
      <c r="EWX62" s="763">
        <f>'Detailed Budget'!EXJ72</f>
        <v>0</v>
      </c>
      <c r="EWY62" s="763">
        <f>'Detailed Budget'!EXK72</f>
        <v>0</v>
      </c>
      <c r="EWZ62" s="763">
        <f>'Detailed Budget'!EXL72</f>
        <v>0</v>
      </c>
      <c r="EXA62" s="763">
        <f>'Detailed Budget'!EXM72</f>
        <v>0</v>
      </c>
      <c r="EXB62" s="763">
        <f>'Detailed Budget'!EXN72</f>
        <v>0</v>
      </c>
      <c r="EXC62" s="763">
        <f>'Detailed Budget'!EXO72</f>
        <v>0</v>
      </c>
      <c r="EXD62" s="763">
        <f>'Detailed Budget'!EXP72</f>
        <v>0</v>
      </c>
      <c r="EXE62" s="763">
        <f>'Detailed Budget'!EXQ72</f>
        <v>0</v>
      </c>
      <c r="EXF62" s="763">
        <f>'Detailed Budget'!EXR72</f>
        <v>0</v>
      </c>
      <c r="EXG62" s="763">
        <f>'Detailed Budget'!EXS72</f>
        <v>0</v>
      </c>
      <c r="EXH62" s="763">
        <f>'Detailed Budget'!EXT72</f>
        <v>0</v>
      </c>
      <c r="EXI62" s="763">
        <f>'Detailed Budget'!EXU72</f>
        <v>0</v>
      </c>
      <c r="EXJ62" s="763">
        <f>'Detailed Budget'!EXV72</f>
        <v>0</v>
      </c>
      <c r="EXK62" s="763">
        <f>'Detailed Budget'!EXW72</f>
        <v>0</v>
      </c>
      <c r="EXL62" s="763">
        <f>'Detailed Budget'!EXX72</f>
        <v>0</v>
      </c>
      <c r="EXM62" s="763">
        <f>'Detailed Budget'!EXY72</f>
        <v>0</v>
      </c>
      <c r="EXN62" s="763">
        <f>'Detailed Budget'!EXZ72</f>
        <v>0</v>
      </c>
      <c r="EXO62" s="763">
        <f>'Detailed Budget'!EYA72</f>
        <v>0</v>
      </c>
      <c r="EXP62" s="763">
        <f>'Detailed Budget'!EYB72</f>
        <v>0</v>
      </c>
      <c r="EXQ62" s="763">
        <f>'Detailed Budget'!EYC72</f>
        <v>0</v>
      </c>
      <c r="EXR62" s="763">
        <f>'Detailed Budget'!EYD72</f>
        <v>0</v>
      </c>
      <c r="EXS62" s="763">
        <f>'Detailed Budget'!EYE72</f>
        <v>0</v>
      </c>
      <c r="EXT62" s="763">
        <f>'Detailed Budget'!EYF72</f>
        <v>0</v>
      </c>
      <c r="EXU62" s="763">
        <f>'Detailed Budget'!EYG72</f>
        <v>0</v>
      </c>
      <c r="EXV62" s="763">
        <f>'Detailed Budget'!EYH72</f>
        <v>0</v>
      </c>
      <c r="EXW62" s="763">
        <f>'Detailed Budget'!EYI72</f>
        <v>0</v>
      </c>
      <c r="EXX62" s="763">
        <f>'Detailed Budget'!EYJ72</f>
        <v>0</v>
      </c>
      <c r="EXY62" s="763">
        <f>'Detailed Budget'!EYK72</f>
        <v>0</v>
      </c>
      <c r="EXZ62" s="763">
        <f>'Detailed Budget'!EYL72</f>
        <v>0</v>
      </c>
      <c r="EYA62" s="763">
        <f>'Detailed Budget'!EYM72</f>
        <v>0</v>
      </c>
      <c r="EYB62" s="763">
        <f>'Detailed Budget'!EYN72</f>
        <v>0</v>
      </c>
      <c r="EYC62" s="763">
        <f>'Detailed Budget'!EYO72</f>
        <v>0</v>
      </c>
      <c r="EYD62" s="763">
        <f>'Detailed Budget'!EYP72</f>
        <v>0</v>
      </c>
      <c r="EYE62" s="763">
        <f>'Detailed Budget'!EYQ72</f>
        <v>0</v>
      </c>
      <c r="EYF62" s="763">
        <f>'Detailed Budget'!EYR72</f>
        <v>0</v>
      </c>
      <c r="EYG62" s="763">
        <f>'Detailed Budget'!EYS72</f>
        <v>0</v>
      </c>
      <c r="EYH62" s="763">
        <f>'Detailed Budget'!EYT72</f>
        <v>0</v>
      </c>
      <c r="EYI62" s="763">
        <f>'Detailed Budget'!EYU72</f>
        <v>0</v>
      </c>
      <c r="EYJ62" s="763">
        <f>'Detailed Budget'!EYV72</f>
        <v>0</v>
      </c>
      <c r="EYK62" s="763">
        <f>'Detailed Budget'!EYW72</f>
        <v>0</v>
      </c>
      <c r="EYL62" s="763">
        <f>'Detailed Budget'!EYX72</f>
        <v>0</v>
      </c>
      <c r="EYM62" s="763">
        <f>'Detailed Budget'!EYY72</f>
        <v>0</v>
      </c>
      <c r="EYN62" s="763">
        <f>'Detailed Budget'!EYZ72</f>
        <v>0</v>
      </c>
      <c r="EYO62" s="763">
        <f>'Detailed Budget'!EZA72</f>
        <v>0</v>
      </c>
      <c r="EYP62" s="763">
        <f>'Detailed Budget'!EZB72</f>
        <v>0</v>
      </c>
      <c r="EYQ62" s="763">
        <f>'Detailed Budget'!EZC72</f>
        <v>0</v>
      </c>
      <c r="EYR62" s="763">
        <f>'Detailed Budget'!EZD72</f>
        <v>0</v>
      </c>
      <c r="EYS62" s="763">
        <f>'Detailed Budget'!EZE72</f>
        <v>0</v>
      </c>
      <c r="EYT62" s="763">
        <f>'Detailed Budget'!EZF72</f>
        <v>0</v>
      </c>
      <c r="EYU62" s="763">
        <f>'Detailed Budget'!EZG72</f>
        <v>0</v>
      </c>
      <c r="EYV62" s="763">
        <f>'Detailed Budget'!EZH72</f>
        <v>0</v>
      </c>
      <c r="EYW62" s="763">
        <f>'Detailed Budget'!EZI72</f>
        <v>0</v>
      </c>
      <c r="EYX62" s="763">
        <f>'Detailed Budget'!EZJ72</f>
        <v>0</v>
      </c>
      <c r="EYY62" s="763">
        <f>'Detailed Budget'!EZK72</f>
        <v>0</v>
      </c>
      <c r="EYZ62" s="763">
        <f>'Detailed Budget'!EZL72</f>
        <v>0</v>
      </c>
      <c r="EZA62" s="763">
        <f>'Detailed Budget'!EZM72</f>
        <v>0</v>
      </c>
      <c r="EZB62" s="763">
        <f>'Detailed Budget'!EZN72</f>
        <v>0</v>
      </c>
      <c r="EZC62" s="763">
        <f>'Detailed Budget'!EZO72</f>
        <v>0</v>
      </c>
      <c r="EZD62" s="763">
        <f>'Detailed Budget'!EZP72</f>
        <v>0</v>
      </c>
      <c r="EZE62" s="763">
        <f>'Detailed Budget'!EZQ72</f>
        <v>0</v>
      </c>
      <c r="EZF62" s="763">
        <f>'Detailed Budget'!EZR72</f>
        <v>0</v>
      </c>
      <c r="EZG62" s="763">
        <f>'Detailed Budget'!EZS72</f>
        <v>0</v>
      </c>
      <c r="EZH62" s="763">
        <f>'Detailed Budget'!EZT72</f>
        <v>0</v>
      </c>
      <c r="EZI62" s="763">
        <f>'Detailed Budget'!EZU72</f>
        <v>0</v>
      </c>
      <c r="EZJ62" s="763">
        <f>'Detailed Budget'!EZV72</f>
        <v>0</v>
      </c>
      <c r="EZK62" s="763">
        <f>'Detailed Budget'!EZW72</f>
        <v>0</v>
      </c>
      <c r="EZL62" s="763">
        <f>'Detailed Budget'!EZX72</f>
        <v>0</v>
      </c>
      <c r="EZM62" s="763">
        <f>'Detailed Budget'!EZY72</f>
        <v>0</v>
      </c>
      <c r="EZN62" s="763">
        <f>'Detailed Budget'!EZZ72</f>
        <v>0</v>
      </c>
      <c r="EZO62" s="763">
        <f>'Detailed Budget'!FAA72</f>
        <v>0</v>
      </c>
      <c r="EZP62" s="763">
        <f>'Detailed Budget'!FAB72</f>
        <v>0</v>
      </c>
      <c r="EZQ62" s="763">
        <f>'Detailed Budget'!FAC72</f>
        <v>0</v>
      </c>
      <c r="EZR62" s="763">
        <f>'Detailed Budget'!FAD72</f>
        <v>0</v>
      </c>
      <c r="EZS62" s="763">
        <f>'Detailed Budget'!FAE72</f>
        <v>0</v>
      </c>
      <c r="EZT62" s="763">
        <f>'Detailed Budget'!FAF72</f>
        <v>0</v>
      </c>
      <c r="EZU62" s="763">
        <f>'Detailed Budget'!FAG72</f>
        <v>0</v>
      </c>
      <c r="EZV62" s="763">
        <f>'Detailed Budget'!FAH72</f>
        <v>0</v>
      </c>
      <c r="EZW62" s="763">
        <f>'Detailed Budget'!FAI72</f>
        <v>0</v>
      </c>
      <c r="EZX62" s="763">
        <f>'Detailed Budget'!FAJ72</f>
        <v>0</v>
      </c>
      <c r="EZY62" s="763">
        <f>'Detailed Budget'!FAK72</f>
        <v>0</v>
      </c>
      <c r="EZZ62" s="763">
        <f>'Detailed Budget'!FAL72</f>
        <v>0</v>
      </c>
      <c r="FAA62" s="763">
        <f>'Detailed Budget'!FAM72</f>
        <v>0</v>
      </c>
      <c r="FAB62" s="763">
        <f>'Detailed Budget'!FAN72</f>
        <v>0</v>
      </c>
      <c r="FAC62" s="763">
        <f>'Detailed Budget'!FAO72</f>
        <v>0</v>
      </c>
      <c r="FAD62" s="763">
        <f>'Detailed Budget'!FAP72</f>
        <v>0</v>
      </c>
      <c r="FAE62" s="763">
        <f>'Detailed Budget'!FAQ72</f>
        <v>0</v>
      </c>
      <c r="FAF62" s="763">
        <f>'Detailed Budget'!FAR72</f>
        <v>0</v>
      </c>
      <c r="FAG62" s="763">
        <f>'Detailed Budget'!FAS72</f>
        <v>0</v>
      </c>
      <c r="FAH62" s="763">
        <f>'Detailed Budget'!FAT72</f>
        <v>0</v>
      </c>
      <c r="FAI62" s="763">
        <f>'Detailed Budget'!FAU72</f>
        <v>0</v>
      </c>
      <c r="FAJ62" s="763">
        <f>'Detailed Budget'!FAV72</f>
        <v>0</v>
      </c>
      <c r="FAK62" s="763">
        <f>'Detailed Budget'!FAW72</f>
        <v>0</v>
      </c>
      <c r="FAL62" s="763">
        <f>'Detailed Budget'!FAX72</f>
        <v>0</v>
      </c>
      <c r="FAM62" s="763">
        <f>'Detailed Budget'!FAY72</f>
        <v>0</v>
      </c>
      <c r="FAN62" s="763">
        <f>'Detailed Budget'!FAZ72</f>
        <v>0</v>
      </c>
      <c r="FAO62" s="763">
        <f>'Detailed Budget'!FBA72</f>
        <v>0</v>
      </c>
      <c r="FAP62" s="763">
        <f>'Detailed Budget'!FBB72</f>
        <v>0</v>
      </c>
      <c r="FAQ62" s="763">
        <f>'Detailed Budget'!FBC72</f>
        <v>0</v>
      </c>
      <c r="FAR62" s="763">
        <f>'Detailed Budget'!FBD72</f>
        <v>0</v>
      </c>
      <c r="FAS62" s="763">
        <f>'Detailed Budget'!FBE72</f>
        <v>0</v>
      </c>
      <c r="FAT62" s="763">
        <f>'Detailed Budget'!FBF72</f>
        <v>0</v>
      </c>
      <c r="FAU62" s="763">
        <f>'Detailed Budget'!FBG72</f>
        <v>0</v>
      </c>
      <c r="FAV62" s="763">
        <f>'Detailed Budget'!FBH72</f>
        <v>0</v>
      </c>
      <c r="FAW62" s="763">
        <f>'Detailed Budget'!FBI72</f>
        <v>0</v>
      </c>
      <c r="FAX62" s="763">
        <f>'Detailed Budget'!FBJ72</f>
        <v>0</v>
      </c>
      <c r="FAY62" s="763">
        <f>'Detailed Budget'!FBK72</f>
        <v>0</v>
      </c>
      <c r="FAZ62" s="763">
        <f>'Detailed Budget'!FBL72</f>
        <v>0</v>
      </c>
      <c r="FBA62" s="763">
        <f>'Detailed Budget'!FBM72</f>
        <v>0</v>
      </c>
      <c r="FBB62" s="763">
        <f>'Detailed Budget'!FBN72</f>
        <v>0</v>
      </c>
      <c r="FBC62" s="763">
        <f>'Detailed Budget'!FBO72</f>
        <v>0</v>
      </c>
      <c r="FBD62" s="763">
        <f>'Detailed Budget'!FBP72</f>
        <v>0</v>
      </c>
      <c r="FBE62" s="763">
        <f>'Detailed Budget'!FBQ72</f>
        <v>0</v>
      </c>
      <c r="FBF62" s="763">
        <f>'Detailed Budget'!FBR72</f>
        <v>0</v>
      </c>
      <c r="FBG62" s="763">
        <f>'Detailed Budget'!FBS72</f>
        <v>0</v>
      </c>
      <c r="FBH62" s="763">
        <f>'Detailed Budget'!FBT72</f>
        <v>0</v>
      </c>
      <c r="FBI62" s="763">
        <f>'Detailed Budget'!FBU72</f>
        <v>0</v>
      </c>
      <c r="FBJ62" s="763">
        <f>'Detailed Budget'!FBV72</f>
        <v>0</v>
      </c>
      <c r="FBK62" s="763">
        <f>'Detailed Budget'!FBW72</f>
        <v>0</v>
      </c>
      <c r="FBL62" s="763">
        <f>'Detailed Budget'!FBX72</f>
        <v>0</v>
      </c>
      <c r="FBM62" s="763">
        <f>'Detailed Budget'!FBY72</f>
        <v>0</v>
      </c>
      <c r="FBN62" s="763">
        <f>'Detailed Budget'!FBZ72</f>
        <v>0</v>
      </c>
      <c r="FBO62" s="763">
        <f>'Detailed Budget'!FCA72</f>
        <v>0</v>
      </c>
      <c r="FBP62" s="763">
        <f>'Detailed Budget'!FCB72</f>
        <v>0</v>
      </c>
      <c r="FBQ62" s="763">
        <f>'Detailed Budget'!FCC72</f>
        <v>0</v>
      </c>
      <c r="FBR62" s="763">
        <f>'Detailed Budget'!FCD72</f>
        <v>0</v>
      </c>
      <c r="FBS62" s="763">
        <f>'Detailed Budget'!FCE72</f>
        <v>0</v>
      </c>
      <c r="FBT62" s="763">
        <f>'Detailed Budget'!FCF72</f>
        <v>0</v>
      </c>
      <c r="FBU62" s="763">
        <f>'Detailed Budget'!FCG72</f>
        <v>0</v>
      </c>
      <c r="FBV62" s="763">
        <f>'Detailed Budget'!FCH72</f>
        <v>0</v>
      </c>
      <c r="FBW62" s="763">
        <f>'Detailed Budget'!FCI72</f>
        <v>0</v>
      </c>
      <c r="FBX62" s="763">
        <f>'Detailed Budget'!FCJ72</f>
        <v>0</v>
      </c>
      <c r="FBY62" s="763">
        <f>'Detailed Budget'!FCK72</f>
        <v>0</v>
      </c>
      <c r="FBZ62" s="763">
        <f>'Detailed Budget'!FCL72</f>
        <v>0</v>
      </c>
      <c r="FCA62" s="763">
        <f>'Detailed Budget'!FCM72</f>
        <v>0</v>
      </c>
      <c r="FCB62" s="763">
        <f>'Detailed Budget'!FCN72</f>
        <v>0</v>
      </c>
      <c r="FCC62" s="763">
        <f>'Detailed Budget'!FCO72</f>
        <v>0</v>
      </c>
      <c r="FCD62" s="763">
        <f>'Detailed Budget'!FCP72</f>
        <v>0</v>
      </c>
      <c r="FCE62" s="763">
        <f>'Detailed Budget'!FCQ72</f>
        <v>0</v>
      </c>
      <c r="FCF62" s="763">
        <f>'Detailed Budget'!FCR72</f>
        <v>0</v>
      </c>
      <c r="FCG62" s="763">
        <f>'Detailed Budget'!FCS72</f>
        <v>0</v>
      </c>
      <c r="FCH62" s="763">
        <f>'Detailed Budget'!FCT72</f>
        <v>0</v>
      </c>
      <c r="FCI62" s="763">
        <f>'Detailed Budget'!FCU72</f>
        <v>0</v>
      </c>
      <c r="FCJ62" s="763">
        <f>'Detailed Budget'!FCV72</f>
        <v>0</v>
      </c>
      <c r="FCK62" s="763">
        <f>'Detailed Budget'!FCW72</f>
        <v>0</v>
      </c>
      <c r="FCL62" s="763">
        <f>'Detailed Budget'!FCX72</f>
        <v>0</v>
      </c>
      <c r="FCM62" s="763">
        <f>'Detailed Budget'!FCY72</f>
        <v>0</v>
      </c>
      <c r="FCN62" s="763">
        <f>'Detailed Budget'!FCZ72</f>
        <v>0</v>
      </c>
      <c r="FCO62" s="763">
        <f>'Detailed Budget'!FDA72</f>
        <v>0</v>
      </c>
      <c r="FCP62" s="763">
        <f>'Detailed Budget'!FDB72</f>
        <v>0</v>
      </c>
      <c r="FCQ62" s="763">
        <f>'Detailed Budget'!FDC72</f>
        <v>0</v>
      </c>
      <c r="FCR62" s="763">
        <f>'Detailed Budget'!FDD72</f>
        <v>0</v>
      </c>
      <c r="FCS62" s="763">
        <f>'Detailed Budget'!FDE72</f>
        <v>0</v>
      </c>
      <c r="FCT62" s="763">
        <f>'Detailed Budget'!FDF72</f>
        <v>0</v>
      </c>
      <c r="FCU62" s="763">
        <f>'Detailed Budget'!FDG72</f>
        <v>0</v>
      </c>
      <c r="FCV62" s="763">
        <f>'Detailed Budget'!FDH72</f>
        <v>0</v>
      </c>
      <c r="FCW62" s="763">
        <f>'Detailed Budget'!FDI72</f>
        <v>0</v>
      </c>
      <c r="FCX62" s="763">
        <f>'Detailed Budget'!FDJ72</f>
        <v>0</v>
      </c>
      <c r="FCY62" s="763">
        <f>'Detailed Budget'!FDK72</f>
        <v>0</v>
      </c>
      <c r="FCZ62" s="763">
        <f>'Detailed Budget'!FDL72</f>
        <v>0</v>
      </c>
      <c r="FDA62" s="763">
        <f>'Detailed Budget'!FDM72</f>
        <v>0</v>
      </c>
      <c r="FDB62" s="763">
        <f>'Detailed Budget'!FDN72</f>
        <v>0</v>
      </c>
      <c r="FDC62" s="763">
        <f>'Detailed Budget'!FDO72</f>
        <v>0</v>
      </c>
      <c r="FDD62" s="763">
        <f>'Detailed Budget'!FDP72</f>
        <v>0</v>
      </c>
      <c r="FDE62" s="763">
        <f>'Detailed Budget'!FDQ72</f>
        <v>0</v>
      </c>
      <c r="FDF62" s="763">
        <f>'Detailed Budget'!FDR72</f>
        <v>0</v>
      </c>
      <c r="FDG62" s="763">
        <f>'Detailed Budget'!FDS72</f>
        <v>0</v>
      </c>
      <c r="FDH62" s="763">
        <f>'Detailed Budget'!FDT72</f>
        <v>0</v>
      </c>
      <c r="FDI62" s="763">
        <f>'Detailed Budget'!FDU72</f>
        <v>0</v>
      </c>
      <c r="FDJ62" s="763">
        <f>'Detailed Budget'!FDV72</f>
        <v>0</v>
      </c>
      <c r="FDK62" s="763">
        <f>'Detailed Budget'!FDW72</f>
        <v>0</v>
      </c>
      <c r="FDL62" s="763">
        <f>'Detailed Budget'!FDX72</f>
        <v>0</v>
      </c>
      <c r="FDM62" s="763">
        <f>'Detailed Budget'!FDY72</f>
        <v>0</v>
      </c>
      <c r="FDN62" s="763">
        <f>'Detailed Budget'!FDZ72</f>
        <v>0</v>
      </c>
      <c r="FDO62" s="763">
        <f>'Detailed Budget'!FEA72</f>
        <v>0</v>
      </c>
      <c r="FDP62" s="763">
        <f>'Detailed Budget'!FEB72</f>
        <v>0</v>
      </c>
      <c r="FDQ62" s="763">
        <f>'Detailed Budget'!FEC72</f>
        <v>0</v>
      </c>
      <c r="FDR62" s="763">
        <f>'Detailed Budget'!FED72</f>
        <v>0</v>
      </c>
      <c r="FDS62" s="763">
        <f>'Detailed Budget'!FEE72</f>
        <v>0</v>
      </c>
      <c r="FDT62" s="763">
        <f>'Detailed Budget'!FEF72</f>
        <v>0</v>
      </c>
      <c r="FDU62" s="763">
        <f>'Detailed Budget'!FEG72</f>
        <v>0</v>
      </c>
      <c r="FDV62" s="763">
        <f>'Detailed Budget'!FEH72</f>
        <v>0</v>
      </c>
      <c r="FDW62" s="763">
        <f>'Detailed Budget'!FEI72</f>
        <v>0</v>
      </c>
      <c r="FDX62" s="763">
        <f>'Detailed Budget'!FEJ72</f>
        <v>0</v>
      </c>
      <c r="FDY62" s="763">
        <f>'Detailed Budget'!FEK72</f>
        <v>0</v>
      </c>
      <c r="FDZ62" s="763">
        <f>'Detailed Budget'!FEL72</f>
        <v>0</v>
      </c>
      <c r="FEA62" s="763">
        <f>'Detailed Budget'!FEM72</f>
        <v>0</v>
      </c>
      <c r="FEB62" s="763">
        <f>'Detailed Budget'!FEN72</f>
        <v>0</v>
      </c>
      <c r="FEC62" s="763">
        <f>'Detailed Budget'!FEO72</f>
        <v>0</v>
      </c>
      <c r="FED62" s="763">
        <f>'Detailed Budget'!FEP72</f>
        <v>0</v>
      </c>
      <c r="FEE62" s="763">
        <f>'Detailed Budget'!FEQ72</f>
        <v>0</v>
      </c>
      <c r="FEF62" s="763">
        <f>'Detailed Budget'!FER72</f>
        <v>0</v>
      </c>
      <c r="FEG62" s="763">
        <f>'Detailed Budget'!FES72</f>
        <v>0</v>
      </c>
      <c r="FEH62" s="763">
        <f>'Detailed Budget'!FET72</f>
        <v>0</v>
      </c>
      <c r="FEI62" s="763">
        <f>'Detailed Budget'!FEU72</f>
        <v>0</v>
      </c>
      <c r="FEJ62" s="763">
        <f>'Detailed Budget'!FEV72</f>
        <v>0</v>
      </c>
      <c r="FEK62" s="763">
        <f>'Detailed Budget'!FEW72</f>
        <v>0</v>
      </c>
      <c r="FEL62" s="763">
        <f>'Detailed Budget'!FEX72</f>
        <v>0</v>
      </c>
      <c r="FEM62" s="763">
        <f>'Detailed Budget'!FEY72</f>
        <v>0</v>
      </c>
      <c r="FEN62" s="763">
        <f>'Detailed Budget'!FEZ72</f>
        <v>0</v>
      </c>
      <c r="FEO62" s="763">
        <f>'Detailed Budget'!FFA72</f>
        <v>0</v>
      </c>
      <c r="FEP62" s="763">
        <f>'Detailed Budget'!FFB72</f>
        <v>0</v>
      </c>
      <c r="FEQ62" s="763">
        <f>'Detailed Budget'!FFC72</f>
        <v>0</v>
      </c>
      <c r="FER62" s="763">
        <f>'Detailed Budget'!FFD72</f>
        <v>0</v>
      </c>
      <c r="FES62" s="763">
        <f>'Detailed Budget'!FFE72</f>
        <v>0</v>
      </c>
      <c r="FET62" s="763">
        <f>'Detailed Budget'!FFF72</f>
        <v>0</v>
      </c>
      <c r="FEU62" s="763">
        <f>'Detailed Budget'!FFG72</f>
        <v>0</v>
      </c>
      <c r="FEV62" s="763">
        <f>'Detailed Budget'!FFH72</f>
        <v>0</v>
      </c>
      <c r="FEW62" s="763">
        <f>'Detailed Budget'!FFI72</f>
        <v>0</v>
      </c>
      <c r="FEX62" s="763">
        <f>'Detailed Budget'!FFJ72</f>
        <v>0</v>
      </c>
      <c r="FEY62" s="763">
        <f>'Detailed Budget'!FFK72</f>
        <v>0</v>
      </c>
      <c r="FEZ62" s="763">
        <f>'Detailed Budget'!FFL72</f>
        <v>0</v>
      </c>
      <c r="FFA62" s="763">
        <f>'Detailed Budget'!FFM72</f>
        <v>0</v>
      </c>
      <c r="FFB62" s="763">
        <f>'Detailed Budget'!FFN72</f>
        <v>0</v>
      </c>
      <c r="FFC62" s="763">
        <f>'Detailed Budget'!FFO72</f>
        <v>0</v>
      </c>
      <c r="FFD62" s="763">
        <f>'Detailed Budget'!FFP72</f>
        <v>0</v>
      </c>
      <c r="FFE62" s="763">
        <f>'Detailed Budget'!FFQ72</f>
        <v>0</v>
      </c>
      <c r="FFF62" s="763">
        <f>'Detailed Budget'!FFR72</f>
        <v>0</v>
      </c>
      <c r="FFG62" s="763">
        <f>'Detailed Budget'!FFS72</f>
        <v>0</v>
      </c>
      <c r="FFH62" s="763">
        <f>'Detailed Budget'!FFT72</f>
        <v>0</v>
      </c>
      <c r="FFI62" s="763">
        <f>'Detailed Budget'!FFU72</f>
        <v>0</v>
      </c>
      <c r="FFJ62" s="763">
        <f>'Detailed Budget'!FFV72</f>
        <v>0</v>
      </c>
      <c r="FFK62" s="763">
        <f>'Detailed Budget'!FFW72</f>
        <v>0</v>
      </c>
      <c r="FFL62" s="763">
        <f>'Detailed Budget'!FFX72</f>
        <v>0</v>
      </c>
      <c r="FFM62" s="763">
        <f>'Detailed Budget'!FFY72</f>
        <v>0</v>
      </c>
      <c r="FFN62" s="763">
        <f>'Detailed Budget'!FFZ72</f>
        <v>0</v>
      </c>
      <c r="FFO62" s="763">
        <f>'Detailed Budget'!FGA72</f>
        <v>0</v>
      </c>
      <c r="FFP62" s="763">
        <f>'Detailed Budget'!FGB72</f>
        <v>0</v>
      </c>
      <c r="FFQ62" s="763">
        <f>'Detailed Budget'!FGC72</f>
        <v>0</v>
      </c>
      <c r="FFR62" s="763">
        <f>'Detailed Budget'!FGD72</f>
        <v>0</v>
      </c>
      <c r="FFS62" s="763">
        <f>'Detailed Budget'!FGE72</f>
        <v>0</v>
      </c>
      <c r="FFT62" s="763">
        <f>'Detailed Budget'!FGF72</f>
        <v>0</v>
      </c>
      <c r="FFU62" s="763">
        <f>'Detailed Budget'!FGG72</f>
        <v>0</v>
      </c>
      <c r="FFV62" s="763">
        <f>'Detailed Budget'!FGH72</f>
        <v>0</v>
      </c>
      <c r="FFW62" s="763">
        <f>'Detailed Budget'!FGI72</f>
        <v>0</v>
      </c>
      <c r="FFX62" s="763">
        <f>'Detailed Budget'!FGJ72</f>
        <v>0</v>
      </c>
      <c r="FFY62" s="763">
        <f>'Detailed Budget'!FGK72</f>
        <v>0</v>
      </c>
      <c r="FFZ62" s="763">
        <f>'Detailed Budget'!FGL72</f>
        <v>0</v>
      </c>
      <c r="FGA62" s="763">
        <f>'Detailed Budget'!FGM72</f>
        <v>0</v>
      </c>
      <c r="FGB62" s="763">
        <f>'Detailed Budget'!FGN72</f>
        <v>0</v>
      </c>
      <c r="FGC62" s="763">
        <f>'Detailed Budget'!FGO72</f>
        <v>0</v>
      </c>
      <c r="FGD62" s="763">
        <f>'Detailed Budget'!FGP72</f>
        <v>0</v>
      </c>
      <c r="FGE62" s="763">
        <f>'Detailed Budget'!FGQ72</f>
        <v>0</v>
      </c>
      <c r="FGF62" s="763">
        <f>'Detailed Budget'!FGR72</f>
        <v>0</v>
      </c>
      <c r="FGG62" s="763">
        <f>'Detailed Budget'!FGS72</f>
        <v>0</v>
      </c>
      <c r="FGH62" s="763">
        <f>'Detailed Budget'!FGT72</f>
        <v>0</v>
      </c>
      <c r="FGI62" s="763">
        <f>'Detailed Budget'!FGU72</f>
        <v>0</v>
      </c>
      <c r="FGJ62" s="763">
        <f>'Detailed Budget'!FGV72</f>
        <v>0</v>
      </c>
      <c r="FGK62" s="763">
        <f>'Detailed Budget'!FGW72</f>
        <v>0</v>
      </c>
      <c r="FGL62" s="763">
        <f>'Detailed Budget'!FGX72</f>
        <v>0</v>
      </c>
      <c r="FGM62" s="763">
        <f>'Detailed Budget'!FGY72</f>
        <v>0</v>
      </c>
      <c r="FGN62" s="763">
        <f>'Detailed Budget'!FGZ72</f>
        <v>0</v>
      </c>
      <c r="FGO62" s="763">
        <f>'Detailed Budget'!FHA72</f>
        <v>0</v>
      </c>
      <c r="FGP62" s="763">
        <f>'Detailed Budget'!FHB72</f>
        <v>0</v>
      </c>
      <c r="FGQ62" s="763">
        <f>'Detailed Budget'!FHC72</f>
        <v>0</v>
      </c>
      <c r="FGR62" s="763">
        <f>'Detailed Budget'!FHD72</f>
        <v>0</v>
      </c>
      <c r="FGS62" s="763">
        <f>'Detailed Budget'!FHE72</f>
        <v>0</v>
      </c>
      <c r="FGT62" s="763">
        <f>'Detailed Budget'!FHF72</f>
        <v>0</v>
      </c>
      <c r="FGU62" s="763">
        <f>'Detailed Budget'!FHG72</f>
        <v>0</v>
      </c>
      <c r="FGV62" s="763">
        <f>'Detailed Budget'!FHH72</f>
        <v>0</v>
      </c>
      <c r="FGW62" s="763">
        <f>'Detailed Budget'!FHI72</f>
        <v>0</v>
      </c>
      <c r="FGX62" s="763">
        <f>'Detailed Budget'!FHJ72</f>
        <v>0</v>
      </c>
      <c r="FGY62" s="763">
        <f>'Detailed Budget'!FHK72</f>
        <v>0</v>
      </c>
      <c r="FGZ62" s="763">
        <f>'Detailed Budget'!FHL72</f>
        <v>0</v>
      </c>
      <c r="FHA62" s="763">
        <f>'Detailed Budget'!FHM72</f>
        <v>0</v>
      </c>
      <c r="FHB62" s="763">
        <f>'Detailed Budget'!FHN72</f>
        <v>0</v>
      </c>
      <c r="FHC62" s="763">
        <f>'Detailed Budget'!FHO72</f>
        <v>0</v>
      </c>
      <c r="FHD62" s="763">
        <f>'Detailed Budget'!FHP72</f>
        <v>0</v>
      </c>
      <c r="FHE62" s="763">
        <f>'Detailed Budget'!FHQ72</f>
        <v>0</v>
      </c>
      <c r="FHF62" s="763">
        <f>'Detailed Budget'!FHR72</f>
        <v>0</v>
      </c>
      <c r="FHG62" s="763">
        <f>'Detailed Budget'!FHS72</f>
        <v>0</v>
      </c>
      <c r="FHH62" s="763">
        <f>'Detailed Budget'!FHT72</f>
        <v>0</v>
      </c>
      <c r="FHI62" s="763">
        <f>'Detailed Budget'!FHU72</f>
        <v>0</v>
      </c>
      <c r="FHJ62" s="763">
        <f>'Detailed Budget'!FHV72</f>
        <v>0</v>
      </c>
      <c r="FHK62" s="763">
        <f>'Detailed Budget'!FHW72</f>
        <v>0</v>
      </c>
      <c r="FHL62" s="763">
        <f>'Detailed Budget'!FHX72</f>
        <v>0</v>
      </c>
      <c r="FHM62" s="763">
        <f>'Detailed Budget'!FHY72</f>
        <v>0</v>
      </c>
      <c r="FHN62" s="763">
        <f>'Detailed Budget'!FHZ72</f>
        <v>0</v>
      </c>
      <c r="FHO62" s="763">
        <f>'Detailed Budget'!FIA72</f>
        <v>0</v>
      </c>
      <c r="FHP62" s="763">
        <f>'Detailed Budget'!FIB72</f>
        <v>0</v>
      </c>
      <c r="FHQ62" s="763">
        <f>'Detailed Budget'!FIC72</f>
        <v>0</v>
      </c>
      <c r="FHR62" s="763">
        <f>'Detailed Budget'!FID72</f>
        <v>0</v>
      </c>
      <c r="FHS62" s="763">
        <f>'Detailed Budget'!FIE72</f>
        <v>0</v>
      </c>
      <c r="FHT62" s="763">
        <f>'Detailed Budget'!FIF72</f>
        <v>0</v>
      </c>
      <c r="FHU62" s="763">
        <f>'Detailed Budget'!FIG72</f>
        <v>0</v>
      </c>
      <c r="FHV62" s="763">
        <f>'Detailed Budget'!FIH72</f>
        <v>0</v>
      </c>
      <c r="FHW62" s="763">
        <f>'Detailed Budget'!FII72</f>
        <v>0</v>
      </c>
      <c r="FHX62" s="763">
        <f>'Detailed Budget'!FIJ72</f>
        <v>0</v>
      </c>
      <c r="FHY62" s="763">
        <f>'Detailed Budget'!FIK72</f>
        <v>0</v>
      </c>
      <c r="FHZ62" s="763">
        <f>'Detailed Budget'!FIL72</f>
        <v>0</v>
      </c>
      <c r="FIA62" s="763">
        <f>'Detailed Budget'!FIM72</f>
        <v>0</v>
      </c>
      <c r="FIB62" s="763">
        <f>'Detailed Budget'!FIN72</f>
        <v>0</v>
      </c>
      <c r="FIC62" s="763">
        <f>'Detailed Budget'!FIO72</f>
        <v>0</v>
      </c>
      <c r="FID62" s="763">
        <f>'Detailed Budget'!FIP72</f>
        <v>0</v>
      </c>
      <c r="FIE62" s="763">
        <f>'Detailed Budget'!FIQ72</f>
        <v>0</v>
      </c>
      <c r="FIF62" s="763">
        <f>'Detailed Budget'!FIR72</f>
        <v>0</v>
      </c>
      <c r="FIG62" s="763">
        <f>'Detailed Budget'!FIS72</f>
        <v>0</v>
      </c>
      <c r="FIH62" s="763">
        <f>'Detailed Budget'!FIT72</f>
        <v>0</v>
      </c>
      <c r="FII62" s="763">
        <f>'Detailed Budget'!FIU72</f>
        <v>0</v>
      </c>
      <c r="FIJ62" s="763">
        <f>'Detailed Budget'!FIV72</f>
        <v>0</v>
      </c>
      <c r="FIK62" s="763">
        <f>'Detailed Budget'!FIW72</f>
        <v>0</v>
      </c>
      <c r="FIL62" s="763">
        <f>'Detailed Budget'!FIX72</f>
        <v>0</v>
      </c>
      <c r="FIM62" s="763">
        <f>'Detailed Budget'!FIY72</f>
        <v>0</v>
      </c>
      <c r="FIN62" s="763">
        <f>'Detailed Budget'!FIZ72</f>
        <v>0</v>
      </c>
      <c r="FIO62" s="763">
        <f>'Detailed Budget'!FJA72</f>
        <v>0</v>
      </c>
      <c r="FIP62" s="763">
        <f>'Detailed Budget'!FJB72</f>
        <v>0</v>
      </c>
      <c r="FIQ62" s="763">
        <f>'Detailed Budget'!FJC72</f>
        <v>0</v>
      </c>
      <c r="FIR62" s="763">
        <f>'Detailed Budget'!FJD72</f>
        <v>0</v>
      </c>
      <c r="FIS62" s="763">
        <f>'Detailed Budget'!FJE72</f>
        <v>0</v>
      </c>
      <c r="FIT62" s="763">
        <f>'Detailed Budget'!FJF72</f>
        <v>0</v>
      </c>
      <c r="FIU62" s="763">
        <f>'Detailed Budget'!FJG72</f>
        <v>0</v>
      </c>
      <c r="FIV62" s="763">
        <f>'Detailed Budget'!FJH72</f>
        <v>0</v>
      </c>
      <c r="FIW62" s="763">
        <f>'Detailed Budget'!FJI72</f>
        <v>0</v>
      </c>
      <c r="FIX62" s="763">
        <f>'Detailed Budget'!FJJ72</f>
        <v>0</v>
      </c>
      <c r="FIY62" s="763">
        <f>'Detailed Budget'!FJK72</f>
        <v>0</v>
      </c>
      <c r="FIZ62" s="763">
        <f>'Detailed Budget'!FJL72</f>
        <v>0</v>
      </c>
      <c r="FJA62" s="763">
        <f>'Detailed Budget'!FJM72</f>
        <v>0</v>
      </c>
      <c r="FJB62" s="763">
        <f>'Detailed Budget'!FJN72</f>
        <v>0</v>
      </c>
      <c r="FJC62" s="763">
        <f>'Detailed Budget'!FJO72</f>
        <v>0</v>
      </c>
      <c r="FJD62" s="763">
        <f>'Detailed Budget'!FJP72</f>
        <v>0</v>
      </c>
      <c r="FJE62" s="763">
        <f>'Detailed Budget'!FJQ72</f>
        <v>0</v>
      </c>
      <c r="FJF62" s="763">
        <f>'Detailed Budget'!FJR72</f>
        <v>0</v>
      </c>
      <c r="FJG62" s="763">
        <f>'Detailed Budget'!FJS72</f>
        <v>0</v>
      </c>
      <c r="FJH62" s="763">
        <f>'Detailed Budget'!FJT72</f>
        <v>0</v>
      </c>
      <c r="FJI62" s="763">
        <f>'Detailed Budget'!FJU72</f>
        <v>0</v>
      </c>
      <c r="FJJ62" s="763">
        <f>'Detailed Budget'!FJV72</f>
        <v>0</v>
      </c>
      <c r="FJK62" s="763">
        <f>'Detailed Budget'!FJW72</f>
        <v>0</v>
      </c>
      <c r="FJL62" s="763">
        <f>'Detailed Budget'!FJX72</f>
        <v>0</v>
      </c>
      <c r="FJM62" s="763">
        <f>'Detailed Budget'!FJY72</f>
        <v>0</v>
      </c>
      <c r="FJN62" s="763">
        <f>'Detailed Budget'!FJZ72</f>
        <v>0</v>
      </c>
      <c r="FJO62" s="763">
        <f>'Detailed Budget'!FKA72</f>
        <v>0</v>
      </c>
      <c r="FJP62" s="763">
        <f>'Detailed Budget'!FKB72</f>
        <v>0</v>
      </c>
      <c r="FJQ62" s="763">
        <f>'Detailed Budget'!FKC72</f>
        <v>0</v>
      </c>
      <c r="FJR62" s="763">
        <f>'Detailed Budget'!FKD72</f>
        <v>0</v>
      </c>
      <c r="FJS62" s="763">
        <f>'Detailed Budget'!FKE72</f>
        <v>0</v>
      </c>
      <c r="FJT62" s="763">
        <f>'Detailed Budget'!FKF72</f>
        <v>0</v>
      </c>
      <c r="FJU62" s="763">
        <f>'Detailed Budget'!FKG72</f>
        <v>0</v>
      </c>
      <c r="FJV62" s="763">
        <f>'Detailed Budget'!FKH72</f>
        <v>0</v>
      </c>
      <c r="FJW62" s="763">
        <f>'Detailed Budget'!FKI72</f>
        <v>0</v>
      </c>
      <c r="FJX62" s="763">
        <f>'Detailed Budget'!FKJ72</f>
        <v>0</v>
      </c>
      <c r="FJY62" s="763">
        <f>'Detailed Budget'!FKK72</f>
        <v>0</v>
      </c>
      <c r="FJZ62" s="763">
        <f>'Detailed Budget'!FKL72</f>
        <v>0</v>
      </c>
      <c r="FKA62" s="763">
        <f>'Detailed Budget'!FKM72</f>
        <v>0</v>
      </c>
      <c r="FKB62" s="763">
        <f>'Detailed Budget'!FKN72</f>
        <v>0</v>
      </c>
      <c r="FKC62" s="763">
        <f>'Detailed Budget'!FKO72</f>
        <v>0</v>
      </c>
      <c r="FKD62" s="763">
        <f>'Detailed Budget'!FKP72</f>
        <v>0</v>
      </c>
      <c r="FKE62" s="763">
        <f>'Detailed Budget'!FKQ72</f>
        <v>0</v>
      </c>
      <c r="FKF62" s="763">
        <f>'Detailed Budget'!FKR72</f>
        <v>0</v>
      </c>
      <c r="FKG62" s="763">
        <f>'Detailed Budget'!FKS72</f>
        <v>0</v>
      </c>
      <c r="FKH62" s="763">
        <f>'Detailed Budget'!FKT72</f>
        <v>0</v>
      </c>
      <c r="FKI62" s="763">
        <f>'Detailed Budget'!FKU72</f>
        <v>0</v>
      </c>
      <c r="FKJ62" s="763">
        <f>'Detailed Budget'!FKV72</f>
        <v>0</v>
      </c>
      <c r="FKK62" s="763">
        <f>'Detailed Budget'!FKW72</f>
        <v>0</v>
      </c>
      <c r="FKL62" s="763">
        <f>'Detailed Budget'!FKX72</f>
        <v>0</v>
      </c>
      <c r="FKM62" s="763">
        <f>'Detailed Budget'!FKY72</f>
        <v>0</v>
      </c>
      <c r="FKN62" s="763">
        <f>'Detailed Budget'!FKZ72</f>
        <v>0</v>
      </c>
      <c r="FKO62" s="763">
        <f>'Detailed Budget'!FLA72</f>
        <v>0</v>
      </c>
      <c r="FKP62" s="763">
        <f>'Detailed Budget'!FLB72</f>
        <v>0</v>
      </c>
      <c r="FKQ62" s="763">
        <f>'Detailed Budget'!FLC72</f>
        <v>0</v>
      </c>
      <c r="FKR62" s="763">
        <f>'Detailed Budget'!FLD72</f>
        <v>0</v>
      </c>
      <c r="FKS62" s="763">
        <f>'Detailed Budget'!FLE72</f>
        <v>0</v>
      </c>
      <c r="FKT62" s="763">
        <f>'Detailed Budget'!FLF72</f>
        <v>0</v>
      </c>
      <c r="FKU62" s="763">
        <f>'Detailed Budget'!FLG72</f>
        <v>0</v>
      </c>
      <c r="FKV62" s="763">
        <f>'Detailed Budget'!FLH72</f>
        <v>0</v>
      </c>
      <c r="FKW62" s="763">
        <f>'Detailed Budget'!FLI72</f>
        <v>0</v>
      </c>
      <c r="FKX62" s="763">
        <f>'Detailed Budget'!FLJ72</f>
        <v>0</v>
      </c>
      <c r="FKY62" s="763">
        <f>'Detailed Budget'!FLK72</f>
        <v>0</v>
      </c>
      <c r="FKZ62" s="763">
        <f>'Detailed Budget'!FLL72</f>
        <v>0</v>
      </c>
      <c r="FLA62" s="763">
        <f>'Detailed Budget'!FLM72</f>
        <v>0</v>
      </c>
      <c r="FLB62" s="763">
        <f>'Detailed Budget'!FLN72</f>
        <v>0</v>
      </c>
      <c r="FLC62" s="763">
        <f>'Detailed Budget'!FLO72</f>
        <v>0</v>
      </c>
      <c r="FLD62" s="763">
        <f>'Detailed Budget'!FLP72</f>
        <v>0</v>
      </c>
      <c r="FLE62" s="763">
        <f>'Detailed Budget'!FLQ72</f>
        <v>0</v>
      </c>
      <c r="FLF62" s="763">
        <f>'Detailed Budget'!FLR72</f>
        <v>0</v>
      </c>
      <c r="FLG62" s="763">
        <f>'Detailed Budget'!FLS72</f>
        <v>0</v>
      </c>
      <c r="FLH62" s="763">
        <f>'Detailed Budget'!FLT72</f>
        <v>0</v>
      </c>
      <c r="FLI62" s="763">
        <f>'Detailed Budget'!FLU72</f>
        <v>0</v>
      </c>
      <c r="FLJ62" s="763">
        <f>'Detailed Budget'!FLV72</f>
        <v>0</v>
      </c>
      <c r="FLK62" s="763">
        <f>'Detailed Budget'!FLW72</f>
        <v>0</v>
      </c>
      <c r="FLL62" s="763">
        <f>'Detailed Budget'!FLX72</f>
        <v>0</v>
      </c>
      <c r="FLM62" s="763">
        <f>'Detailed Budget'!FLY72</f>
        <v>0</v>
      </c>
      <c r="FLN62" s="763">
        <f>'Detailed Budget'!FLZ72</f>
        <v>0</v>
      </c>
      <c r="FLO62" s="763">
        <f>'Detailed Budget'!FMA72</f>
        <v>0</v>
      </c>
      <c r="FLP62" s="763">
        <f>'Detailed Budget'!FMB72</f>
        <v>0</v>
      </c>
      <c r="FLQ62" s="763">
        <f>'Detailed Budget'!FMC72</f>
        <v>0</v>
      </c>
      <c r="FLR62" s="763">
        <f>'Detailed Budget'!FMD72</f>
        <v>0</v>
      </c>
      <c r="FLS62" s="763">
        <f>'Detailed Budget'!FME72</f>
        <v>0</v>
      </c>
      <c r="FLT62" s="763">
        <f>'Detailed Budget'!FMF72</f>
        <v>0</v>
      </c>
      <c r="FLU62" s="763">
        <f>'Detailed Budget'!FMG72</f>
        <v>0</v>
      </c>
      <c r="FLV62" s="763">
        <f>'Detailed Budget'!FMH72</f>
        <v>0</v>
      </c>
      <c r="FLW62" s="763">
        <f>'Detailed Budget'!FMI72</f>
        <v>0</v>
      </c>
      <c r="FLX62" s="763">
        <f>'Detailed Budget'!FMJ72</f>
        <v>0</v>
      </c>
      <c r="FLY62" s="763">
        <f>'Detailed Budget'!FMK72</f>
        <v>0</v>
      </c>
      <c r="FLZ62" s="763">
        <f>'Detailed Budget'!FML72</f>
        <v>0</v>
      </c>
      <c r="FMA62" s="763">
        <f>'Detailed Budget'!FMM72</f>
        <v>0</v>
      </c>
      <c r="FMB62" s="763">
        <f>'Detailed Budget'!FMN72</f>
        <v>0</v>
      </c>
      <c r="FMC62" s="763">
        <f>'Detailed Budget'!FMO72</f>
        <v>0</v>
      </c>
      <c r="FMD62" s="763">
        <f>'Detailed Budget'!FMP72</f>
        <v>0</v>
      </c>
      <c r="FME62" s="763">
        <f>'Detailed Budget'!FMQ72</f>
        <v>0</v>
      </c>
      <c r="FMF62" s="763">
        <f>'Detailed Budget'!FMR72</f>
        <v>0</v>
      </c>
      <c r="FMG62" s="763">
        <f>'Detailed Budget'!FMS72</f>
        <v>0</v>
      </c>
      <c r="FMH62" s="763">
        <f>'Detailed Budget'!FMT72</f>
        <v>0</v>
      </c>
      <c r="FMI62" s="763">
        <f>'Detailed Budget'!FMU72</f>
        <v>0</v>
      </c>
      <c r="FMJ62" s="763">
        <f>'Detailed Budget'!FMV72</f>
        <v>0</v>
      </c>
      <c r="FMK62" s="763">
        <f>'Detailed Budget'!FMW72</f>
        <v>0</v>
      </c>
      <c r="FML62" s="763">
        <f>'Detailed Budget'!FMX72</f>
        <v>0</v>
      </c>
      <c r="FMM62" s="763">
        <f>'Detailed Budget'!FMY72</f>
        <v>0</v>
      </c>
      <c r="FMN62" s="763">
        <f>'Detailed Budget'!FMZ72</f>
        <v>0</v>
      </c>
      <c r="FMO62" s="763">
        <f>'Detailed Budget'!FNA72</f>
        <v>0</v>
      </c>
      <c r="FMP62" s="763">
        <f>'Detailed Budget'!FNB72</f>
        <v>0</v>
      </c>
      <c r="FMQ62" s="763">
        <f>'Detailed Budget'!FNC72</f>
        <v>0</v>
      </c>
      <c r="FMR62" s="763">
        <f>'Detailed Budget'!FND72</f>
        <v>0</v>
      </c>
      <c r="FMS62" s="763">
        <f>'Detailed Budget'!FNE72</f>
        <v>0</v>
      </c>
      <c r="FMT62" s="763">
        <f>'Detailed Budget'!FNF72</f>
        <v>0</v>
      </c>
      <c r="FMU62" s="763">
        <f>'Detailed Budget'!FNG72</f>
        <v>0</v>
      </c>
      <c r="FMV62" s="763">
        <f>'Detailed Budget'!FNH72</f>
        <v>0</v>
      </c>
      <c r="FMW62" s="763">
        <f>'Detailed Budget'!FNI72</f>
        <v>0</v>
      </c>
      <c r="FMX62" s="763">
        <f>'Detailed Budget'!FNJ72</f>
        <v>0</v>
      </c>
      <c r="FMY62" s="763">
        <f>'Detailed Budget'!FNK72</f>
        <v>0</v>
      </c>
      <c r="FMZ62" s="763">
        <f>'Detailed Budget'!FNL72</f>
        <v>0</v>
      </c>
      <c r="FNA62" s="763">
        <f>'Detailed Budget'!FNM72</f>
        <v>0</v>
      </c>
      <c r="FNB62" s="763">
        <f>'Detailed Budget'!FNN72</f>
        <v>0</v>
      </c>
      <c r="FNC62" s="763">
        <f>'Detailed Budget'!FNO72</f>
        <v>0</v>
      </c>
      <c r="FND62" s="763">
        <f>'Detailed Budget'!FNP72</f>
        <v>0</v>
      </c>
      <c r="FNE62" s="763">
        <f>'Detailed Budget'!FNQ72</f>
        <v>0</v>
      </c>
      <c r="FNF62" s="763">
        <f>'Detailed Budget'!FNR72</f>
        <v>0</v>
      </c>
      <c r="FNG62" s="763">
        <f>'Detailed Budget'!FNS72</f>
        <v>0</v>
      </c>
      <c r="FNH62" s="763">
        <f>'Detailed Budget'!FNT72</f>
        <v>0</v>
      </c>
      <c r="FNI62" s="763">
        <f>'Detailed Budget'!FNU72</f>
        <v>0</v>
      </c>
      <c r="FNJ62" s="763">
        <f>'Detailed Budget'!FNV72</f>
        <v>0</v>
      </c>
      <c r="FNK62" s="763">
        <f>'Detailed Budget'!FNW72</f>
        <v>0</v>
      </c>
      <c r="FNL62" s="763">
        <f>'Detailed Budget'!FNX72</f>
        <v>0</v>
      </c>
      <c r="FNM62" s="763">
        <f>'Detailed Budget'!FNY72</f>
        <v>0</v>
      </c>
      <c r="FNN62" s="763">
        <f>'Detailed Budget'!FNZ72</f>
        <v>0</v>
      </c>
      <c r="FNO62" s="763">
        <f>'Detailed Budget'!FOA72</f>
        <v>0</v>
      </c>
      <c r="FNP62" s="763">
        <f>'Detailed Budget'!FOB72</f>
        <v>0</v>
      </c>
      <c r="FNQ62" s="763">
        <f>'Detailed Budget'!FOC72</f>
        <v>0</v>
      </c>
      <c r="FNR62" s="763">
        <f>'Detailed Budget'!FOD72</f>
        <v>0</v>
      </c>
      <c r="FNS62" s="763">
        <f>'Detailed Budget'!FOE72</f>
        <v>0</v>
      </c>
      <c r="FNT62" s="763">
        <f>'Detailed Budget'!FOF72</f>
        <v>0</v>
      </c>
      <c r="FNU62" s="763">
        <f>'Detailed Budget'!FOG72</f>
        <v>0</v>
      </c>
      <c r="FNV62" s="763">
        <f>'Detailed Budget'!FOH72</f>
        <v>0</v>
      </c>
      <c r="FNW62" s="763">
        <f>'Detailed Budget'!FOI72</f>
        <v>0</v>
      </c>
      <c r="FNX62" s="763">
        <f>'Detailed Budget'!FOJ72</f>
        <v>0</v>
      </c>
      <c r="FNY62" s="763">
        <f>'Detailed Budget'!FOK72</f>
        <v>0</v>
      </c>
      <c r="FNZ62" s="763">
        <f>'Detailed Budget'!FOL72</f>
        <v>0</v>
      </c>
      <c r="FOA62" s="763">
        <f>'Detailed Budget'!FOM72</f>
        <v>0</v>
      </c>
      <c r="FOB62" s="763">
        <f>'Detailed Budget'!FON72</f>
        <v>0</v>
      </c>
      <c r="FOC62" s="763">
        <f>'Detailed Budget'!FOO72</f>
        <v>0</v>
      </c>
      <c r="FOD62" s="763">
        <f>'Detailed Budget'!FOP72</f>
        <v>0</v>
      </c>
      <c r="FOE62" s="763">
        <f>'Detailed Budget'!FOQ72</f>
        <v>0</v>
      </c>
      <c r="FOF62" s="763">
        <f>'Detailed Budget'!FOR72</f>
        <v>0</v>
      </c>
      <c r="FOG62" s="763">
        <f>'Detailed Budget'!FOS72</f>
        <v>0</v>
      </c>
      <c r="FOH62" s="763">
        <f>'Detailed Budget'!FOT72</f>
        <v>0</v>
      </c>
      <c r="FOI62" s="763">
        <f>'Detailed Budget'!FOU72</f>
        <v>0</v>
      </c>
      <c r="FOJ62" s="763">
        <f>'Detailed Budget'!FOV72</f>
        <v>0</v>
      </c>
      <c r="FOK62" s="763">
        <f>'Detailed Budget'!FOW72</f>
        <v>0</v>
      </c>
      <c r="FOL62" s="763">
        <f>'Detailed Budget'!FOX72</f>
        <v>0</v>
      </c>
      <c r="FOM62" s="763">
        <f>'Detailed Budget'!FOY72</f>
        <v>0</v>
      </c>
      <c r="FON62" s="763">
        <f>'Detailed Budget'!FOZ72</f>
        <v>0</v>
      </c>
      <c r="FOO62" s="763">
        <f>'Detailed Budget'!FPA72</f>
        <v>0</v>
      </c>
      <c r="FOP62" s="763">
        <f>'Detailed Budget'!FPB72</f>
        <v>0</v>
      </c>
      <c r="FOQ62" s="763">
        <f>'Detailed Budget'!FPC72</f>
        <v>0</v>
      </c>
      <c r="FOR62" s="763">
        <f>'Detailed Budget'!FPD72</f>
        <v>0</v>
      </c>
      <c r="FOS62" s="763">
        <f>'Detailed Budget'!FPE72</f>
        <v>0</v>
      </c>
      <c r="FOT62" s="763">
        <f>'Detailed Budget'!FPF72</f>
        <v>0</v>
      </c>
      <c r="FOU62" s="763">
        <f>'Detailed Budget'!FPG72</f>
        <v>0</v>
      </c>
      <c r="FOV62" s="763">
        <f>'Detailed Budget'!FPH72</f>
        <v>0</v>
      </c>
      <c r="FOW62" s="763">
        <f>'Detailed Budget'!FPI72</f>
        <v>0</v>
      </c>
      <c r="FOX62" s="763">
        <f>'Detailed Budget'!FPJ72</f>
        <v>0</v>
      </c>
      <c r="FOY62" s="763">
        <f>'Detailed Budget'!FPK72</f>
        <v>0</v>
      </c>
      <c r="FOZ62" s="763">
        <f>'Detailed Budget'!FPL72</f>
        <v>0</v>
      </c>
      <c r="FPA62" s="763">
        <f>'Detailed Budget'!FPM72</f>
        <v>0</v>
      </c>
      <c r="FPB62" s="763">
        <f>'Detailed Budget'!FPN72</f>
        <v>0</v>
      </c>
      <c r="FPC62" s="763">
        <f>'Detailed Budget'!FPO72</f>
        <v>0</v>
      </c>
      <c r="FPD62" s="763">
        <f>'Detailed Budget'!FPP72</f>
        <v>0</v>
      </c>
      <c r="FPE62" s="763">
        <f>'Detailed Budget'!FPQ72</f>
        <v>0</v>
      </c>
      <c r="FPF62" s="763">
        <f>'Detailed Budget'!FPR72</f>
        <v>0</v>
      </c>
      <c r="FPG62" s="763">
        <f>'Detailed Budget'!FPS72</f>
        <v>0</v>
      </c>
      <c r="FPH62" s="763">
        <f>'Detailed Budget'!FPT72</f>
        <v>0</v>
      </c>
      <c r="FPI62" s="763">
        <f>'Detailed Budget'!FPU72</f>
        <v>0</v>
      </c>
      <c r="FPJ62" s="763">
        <f>'Detailed Budget'!FPV72</f>
        <v>0</v>
      </c>
      <c r="FPK62" s="763">
        <f>'Detailed Budget'!FPW72</f>
        <v>0</v>
      </c>
      <c r="FPL62" s="763">
        <f>'Detailed Budget'!FPX72</f>
        <v>0</v>
      </c>
      <c r="FPM62" s="763">
        <f>'Detailed Budget'!FPY72</f>
        <v>0</v>
      </c>
      <c r="FPN62" s="763">
        <f>'Detailed Budget'!FPZ72</f>
        <v>0</v>
      </c>
      <c r="FPO62" s="763">
        <f>'Detailed Budget'!FQA72</f>
        <v>0</v>
      </c>
      <c r="FPP62" s="763">
        <f>'Detailed Budget'!FQB72</f>
        <v>0</v>
      </c>
      <c r="FPQ62" s="763">
        <f>'Detailed Budget'!FQC72</f>
        <v>0</v>
      </c>
      <c r="FPR62" s="763">
        <f>'Detailed Budget'!FQD72</f>
        <v>0</v>
      </c>
      <c r="FPS62" s="763">
        <f>'Detailed Budget'!FQE72</f>
        <v>0</v>
      </c>
      <c r="FPT62" s="763">
        <f>'Detailed Budget'!FQF72</f>
        <v>0</v>
      </c>
      <c r="FPU62" s="763">
        <f>'Detailed Budget'!FQG72</f>
        <v>0</v>
      </c>
      <c r="FPV62" s="763">
        <f>'Detailed Budget'!FQH72</f>
        <v>0</v>
      </c>
      <c r="FPW62" s="763">
        <f>'Detailed Budget'!FQI72</f>
        <v>0</v>
      </c>
      <c r="FPX62" s="763">
        <f>'Detailed Budget'!FQJ72</f>
        <v>0</v>
      </c>
      <c r="FPY62" s="763">
        <f>'Detailed Budget'!FQK72</f>
        <v>0</v>
      </c>
      <c r="FPZ62" s="763">
        <f>'Detailed Budget'!FQL72</f>
        <v>0</v>
      </c>
      <c r="FQA62" s="763">
        <f>'Detailed Budget'!FQM72</f>
        <v>0</v>
      </c>
      <c r="FQB62" s="763">
        <f>'Detailed Budget'!FQN72</f>
        <v>0</v>
      </c>
      <c r="FQC62" s="763">
        <f>'Detailed Budget'!FQO72</f>
        <v>0</v>
      </c>
      <c r="FQD62" s="763">
        <f>'Detailed Budget'!FQP72</f>
        <v>0</v>
      </c>
      <c r="FQE62" s="763">
        <f>'Detailed Budget'!FQQ72</f>
        <v>0</v>
      </c>
      <c r="FQF62" s="763">
        <f>'Detailed Budget'!FQR72</f>
        <v>0</v>
      </c>
      <c r="FQG62" s="763">
        <f>'Detailed Budget'!FQS72</f>
        <v>0</v>
      </c>
      <c r="FQH62" s="763">
        <f>'Detailed Budget'!FQT72</f>
        <v>0</v>
      </c>
      <c r="FQI62" s="763">
        <f>'Detailed Budget'!FQU72</f>
        <v>0</v>
      </c>
      <c r="FQJ62" s="763">
        <f>'Detailed Budget'!FQV72</f>
        <v>0</v>
      </c>
      <c r="FQK62" s="763">
        <f>'Detailed Budget'!FQW72</f>
        <v>0</v>
      </c>
      <c r="FQL62" s="763">
        <f>'Detailed Budget'!FQX72</f>
        <v>0</v>
      </c>
      <c r="FQM62" s="763">
        <f>'Detailed Budget'!FQY72</f>
        <v>0</v>
      </c>
      <c r="FQN62" s="763">
        <f>'Detailed Budget'!FQZ72</f>
        <v>0</v>
      </c>
      <c r="FQO62" s="763">
        <f>'Detailed Budget'!FRA72</f>
        <v>0</v>
      </c>
      <c r="FQP62" s="763">
        <f>'Detailed Budget'!FRB72</f>
        <v>0</v>
      </c>
      <c r="FQQ62" s="763">
        <f>'Detailed Budget'!FRC72</f>
        <v>0</v>
      </c>
      <c r="FQR62" s="763">
        <f>'Detailed Budget'!FRD72</f>
        <v>0</v>
      </c>
      <c r="FQS62" s="763">
        <f>'Detailed Budget'!FRE72</f>
        <v>0</v>
      </c>
      <c r="FQT62" s="763">
        <f>'Detailed Budget'!FRF72</f>
        <v>0</v>
      </c>
      <c r="FQU62" s="763">
        <f>'Detailed Budget'!FRG72</f>
        <v>0</v>
      </c>
      <c r="FQV62" s="763">
        <f>'Detailed Budget'!FRH72</f>
        <v>0</v>
      </c>
      <c r="FQW62" s="763">
        <f>'Detailed Budget'!FRI72</f>
        <v>0</v>
      </c>
      <c r="FQX62" s="763">
        <f>'Detailed Budget'!FRJ72</f>
        <v>0</v>
      </c>
      <c r="FQY62" s="763">
        <f>'Detailed Budget'!FRK72</f>
        <v>0</v>
      </c>
      <c r="FQZ62" s="763">
        <f>'Detailed Budget'!FRL72</f>
        <v>0</v>
      </c>
      <c r="FRA62" s="763">
        <f>'Detailed Budget'!FRM72</f>
        <v>0</v>
      </c>
      <c r="FRB62" s="763">
        <f>'Detailed Budget'!FRN72</f>
        <v>0</v>
      </c>
      <c r="FRC62" s="763">
        <f>'Detailed Budget'!FRO72</f>
        <v>0</v>
      </c>
      <c r="FRD62" s="763">
        <f>'Detailed Budget'!FRP72</f>
        <v>0</v>
      </c>
      <c r="FRE62" s="763">
        <f>'Detailed Budget'!FRQ72</f>
        <v>0</v>
      </c>
      <c r="FRF62" s="763">
        <f>'Detailed Budget'!FRR72</f>
        <v>0</v>
      </c>
      <c r="FRG62" s="763">
        <f>'Detailed Budget'!FRS72</f>
        <v>0</v>
      </c>
      <c r="FRH62" s="763">
        <f>'Detailed Budget'!FRT72</f>
        <v>0</v>
      </c>
      <c r="FRI62" s="763">
        <f>'Detailed Budget'!FRU72</f>
        <v>0</v>
      </c>
      <c r="FRJ62" s="763">
        <f>'Detailed Budget'!FRV72</f>
        <v>0</v>
      </c>
      <c r="FRK62" s="763">
        <f>'Detailed Budget'!FRW72</f>
        <v>0</v>
      </c>
      <c r="FRL62" s="763">
        <f>'Detailed Budget'!FRX72</f>
        <v>0</v>
      </c>
      <c r="FRM62" s="763">
        <f>'Detailed Budget'!FRY72</f>
        <v>0</v>
      </c>
      <c r="FRN62" s="763">
        <f>'Detailed Budget'!FRZ72</f>
        <v>0</v>
      </c>
      <c r="FRO62" s="763">
        <f>'Detailed Budget'!FSA72</f>
        <v>0</v>
      </c>
      <c r="FRP62" s="763">
        <f>'Detailed Budget'!FSB72</f>
        <v>0</v>
      </c>
      <c r="FRQ62" s="763">
        <f>'Detailed Budget'!FSC72</f>
        <v>0</v>
      </c>
      <c r="FRR62" s="763">
        <f>'Detailed Budget'!FSD72</f>
        <v>0</v>
      </c>
      <c r="FRS62" s="763">
        <f>'Detailed Budget'!FSE72</f>
        <v>0</v>
      </c>
      <c r="FRT62" s="763">
        <f>'Detailed Budget'!FSF72</f>
        <v>0</v>
      </c>
      <c r="FRU62" s="763">
        <f>'Detailed Budget'!FSG72</f>
        <v>0</v>
      </c>
      <c r="FRV62" s="763">
        <f>'Detailed Budget'!FSH72</f>
        <v>0</v>
      </c>
      <c r="FRW62" s="763">
        <f>'Detailed Budget'!FSI72</f>
        <v>0</v>
      </c>
      <c r="FRX62" s="763">
        <f>'Detailed Budget'!FSJ72</f>
        <v>0</v>
      </c>
      <c r="FRY62" s="763">
        <f>'Detailed Budget'!FSK72</f>
        <v>0</v>
      </c>
      <c r="FRZ62" s="763">
        <f>'Detailed Budget'!FSL72</f>
        <v>0</v>
      </c>
      <c r="FSA62" s="763">
        <f>'Detailed Budget'!FSM72</f>
        <v>0</v>
      </c>
      <c r="FSB62" s="763">
        <f>'Detailed Budget'!FSN72</f>
        <v>0</v>
      </c>
      <c r="FSC62" s="763">
        <f>'Detailed Budget'!FSO72</f>
        <v>0</v>
      </c>
      <c r="FSD62" s="763">
        <f>'Detailed Budget'!FSP72</f>
        <v>0</v>
      </c>
      <c r="FSE62" s="763">
        <f>'Detailed Budget'!FSQ72</f>
        <v>0</v>
      </c>
      <c r="FSF62" s="763">
        <f>'Detailed Budget'!FSR72</f>
        <v>0</v>
      </c>
      <c r="FSG62" s="763">
        <f>'Detailed Budget'!FSS72</f>
        <v>0</v>
      </c>
      <c r="FSH62" s="763">
        <f>'Detailed Budget'!FST72</f>
        <v>0</v>
      </c>
      <c r="FSI62" s="763">
        <f>'Detailed Budget'!FSU72</f>
        <v>0</v>
      </c>
      <c r="FSJ62" s="763">
        <f>'Detailed Budget'!FSV72</f>
        <v>0</v>
      </c>
      <c r="FSK62" s="763">
        <f>'Detailed Budget'!FSW72</f>
        <v>0</v>
      </c>
      <c r="FSL62" s="763">
        <f>'Detailed Budget'!FSX72</f>
        <v>0</v>
      </c>
      <c r="FSM62" s="763">
        <f>'Detailed Budget'!FSY72</f>
        <v>0</v>
      </c>
      <c r="FSN62" s="763">
        <f>'Detailed Budget'!FSZ72</f>
        <v>0</v>
      </c>
      <c r="FSO62" s="763">
        <f>'Detailed Budget'!FTA72</f>
        <v>0</v>
      </c>
      <c r="FSP62" s="763">
        <f>'Detailed Budget'!FTB72</f>
        <v>0</v>
      </c>
      <c r="FSQ62" s="763">
        <f>'Detailed Budget'!FTC72</f>
        <v>0</v>
      </c>
      <c r="FSR62" s="763">
        <f>'Detailed Budget'!FTD72</f>
        <v>0</v>
      </c>
      <c r="FSS62" s="763">
        <f>'Detailed Budget'!FTE72</f>
        <v>0</v>
      </c>
      <c r="FST62" s="763">
        <f>'Detailed Budget'!FTF72</f>
        <v>0</v>
      </c>
      <c r="FSU62" s="763">
        <f>'Detailed Budget'!FTG72</f>
        <v>0</v>
      </c>
      <c r="FSV62" s="763">
        <f>'Detailed Budget'!FTH72</f>
        <v>0</v>
      </c>
      <c r="FSW62" s="763">
        <f>'Detailed Budget'!FTI72</f>
        <v>0</v>
      </c>
      <c r="FSX62" s="763">
        <f>'Detailed Budget'!FTJ72</f>
        <v>0</v>
      </c>
      <c r="FSY62" s="763">
        <f>'Detailed Budget'!FTK72</f>
        <v>0</v>
      </c>
      <c r="FSZ62" s="763">
        <f>'Detailed Budget'!FTL72</f>
        <v>0</v>
      </c>
      <c r="FTA62" s="763">
        <f>'Detailed Budget'!FTM72</f>
        <v>0</v>
      </c>
      <c r="FTB62" s="763">
        <f>'Detailed Budget'!FTN72</f>
        <v>0</v>
      </c>
      <c r="FTC62" s="763">
        <f>'Detailed Budget'!FTO72</f>
        <v>0</v>
      </c>
      <c r="FTD62" s="763">
        <f>'Detailed Budget'!FTP72</f>
        <v>0</v>
      </c>
      <c r="FTE62" s="763">
        <f>'Detailed Budget'!FTQ72</f>
        <v>0</v>
      </c>
      <c r="FTF62" s="763">
        <f>'Detailed Budget'!FTR72</f>
        <v>0</v>
      </c>
      <c r="FTG62" s="763">
        <f>'Detailed Budget'!FTS72</f>
        <v>0</v>
      </c>
      <c r="FTH62" s="763">
        <f>'Detailed Budget'!FTT72</f>
        <v>0</v>
      </c>
      <c r="FTI62" s="763">
        <f>'Detailed Budget'!FTU72</f>
        <v>0</v>
      </c>
      <c r="FTJ62" s="763">
        <f>'Detailed Budget'!FTV72</f>
        <v>0</v>
      </c>
      <c r="FTK62" s="763">
        <f>'Detailed Budget'!FTW72</f>
        <v>0</v>
      </c>
      <c r="FTL62" s="763">
        <f>'Detailed Budget'!FTX72</f>
        <v>0</v>
      </c>
      <c r="FTM62" s="763">
        <f>'Detailed Budget'!FTY72</f>
        <v>0</v>
      </c>
      <c r="FTN62" s="763">
        <f>'Detailed Budget'!FTZ72</f>
        <v>0</v>
      </c>
      <c r="FTO62" s="763">
        <f>'Detailed Budget'!FUA72</f>
        <v>0</v>
      </c>
      <c r="FTP62" s="763">
        <f>'Detailed Budget'!FUB72</f>
        <v>0</v>
      </c>
      <c r="FTQ62" s="763">
        <f>'Detailed Budget'!FUC72</f>
        <v>0</v>
      </c>
      <c r="FTR62" s="763">
        <f>'Detailed Budget'!FUD72</f>
        <v>0</v>
      </c>
      <c r="FTS62" s="763">
        <f>'Detailed Budget'!FUE72</f>
        <v>0</v>
      </c>
      <c r="FTT62" s="763">
        <f>'Detailed Budget'!FUF72</f>
        <v>0</v>
      </c>
      <c r="FTU62" s="763">
        <f>'Detailed Budget'!FUG72</f>
        <v>0</v>
      </c>
      <c r="FTV62" s="763">
        <f>'Detailed Budget'!FUH72</f>
        <v>0</v>
      </c>
      <c r="FTW62" s="763">
        <f>'Detailed Budget'!FUI72</f>
        <v>0</v>
      </c>
      <c r="FTX62" s="763">
        <f>'Detailed Budget'!FUJ72</f>
        <v>0</v>
      </c>
      <c r="FTY62" s="763">
        <f>'Detailed Budget'!FUK72</f>
        <v>0</v>
      </c>
      <c r="FTZ62" s="763">
        <f>'Detailed Budget'!FUL72</f>
        <v>0</v>
      </c>
      <c r="FUA62" s="763">
        <f>'Detailed Budget'!FUM72</f>
        <v>0</v>
      </c>
      <c r="FUB62" s="763">
        <f>'Detailed Budget'!FUN72</f>
        <v>0</v>
      </c>
      <c r="FUC62" s="763">
        <f>'Detailed Budget'!FUO72</f>
        <v>0</v>
      </c>
      <c r="FUD62" s="763">
        <f>'Detailed Budget'!FUP72</f>
        <v>0</v>
      </c>
      <c r="FUE62" s="763">
        <f>'Detailed Budget'!FUQ72</f>
        <v>0</v>
      </c>
      <c r="FUF62" s="763">
        <f>'Detailed Budget'!FUR72</f>
        <v>0</v>
      </c>
      <c r="FUG62" s="763">
        <f>'Detailed Budget'!FUS72</f>
        <v>0</v>
      </c>
      <c r="FUH62" s="763">
        <f>'Detailed Budget'!FUT72</f>
        <v>0</v>
      </c>
      <c r="FUI62" s="763">
        <f>'Detailed Budget'!FUU72</f>
        <v>0</v>
      </c>
      <c r="FUJ62" s="763">
        <f>'Detailed Budget'!FUV72</f>
        <v>0</v>
      </c>
      <c r="FUK62" s="763">
        <f>'Detailed Budget'!FUW72</f>
        <v>0</v>
      </c>
      <c r="FUL62" s="763">
        <f>'Detailed Budget'!FUX72</f>
        <v>0</v>
      </c>
      <c r="FUM62" s="763">
        <f>'Detailed Budget'!FUY72</f>
        <v>0</v>
      </c>
      <c r="FUN62" s="763">
        <f>'Detailed Budget'!FUZ72</f>
        <v>0</v>
      </c>
      <c r="FUO62" s="763">
        <f>'Detailed Budget'!FVA72</f>
        <v>0</v>
      </c>
      <c r="FUP62" s="763">
        <f>'Detailed Budget'!FVB72</f>
        <v>0</v>
      </c>
      <c r="FUQ62" s="763">
        <f>'Detailed Budget'!FVC72</f>
        <v>0</v>
      </c>
      <c r="FUR62" s="763">
        <f>'Detailed Budget'!FVD72</f>
        <v>0</v>
      </c>
      <c r="FUS62" s="763">
        <f>'Detailed Budget'!FVE72</f>
        <v>0</v>
      </c>
      <c r="FUT62" s="763">
        <f>'Detailed Budget'!FVF72</f>
        <v>0</v>
      </c>
      <c r="FUU62" s="763">
        <f>'Detailed Budget'!FVG72</f>
        <v>0</v>
      </c>
      <c r="FUV62" s="763">
        <f>'Detailed Budget'!FVH72</f>
        <v>0</v>
      </c>
      <c r="FUW62" s="763">
        <f>'Detailed Budget'!FVI72</f>
        <v>0</v>
      </c>
      <c r="FUX62" s="763">
        <f>'Detailed Budget'!FVJ72</f>
        <v>0</v>
      </c>
      <c r="FUY62" s="763">
        <f>'Detailed Budget'!FVK72</f>
        <v>0</v>
      </c>
      <c r="FUZ62" s="763">
        <f>'Detailed Budget'!FVL72</f>
        <v>0</v>
      </c>
      <c r="FVA62" s="763">
        <f>'Detailed Budget'!FVM72</f>
        <v>0</v>
      </c>
      <c r="FVB62" s="763">
        <f>'Detailed Budget'!FVN72</f>
        <v>0</v>
      </c>
      <c r="FVC62" s="763">
        <f>'Detailed Budget'!FVO72</f>
        <v>0</v>
      </c>
      <c r="FVD62" s="763">
        <f>'Detailed Budget'!FVP72</f>
        <v>0</v>
      </c>
      <c r="FVE62" s="763">
        <f>'Detailed Budget'!FVQ72</f>
        <v>0</v>
      </c>
      <c r="FVF62" s="763">
        <f>'Detailed Budget'!FVR72</f>
        <v>0</v>
      </c>
      <c r="FVG62" s="763">
        <f>'Detailed Budget'!FVS72</f>
        <v>0</v>
      </c>
      <c r="FVH62" s="763">
        <f>'Detailed Budget'!FVT72</f>
        <v>0</v>
      </c>
      <c r="FVI62" s="763">
        <f>'Detailed Budget'!FVU72</f>
        <v>0</v>
      </c>
      <c r="FVJ62" s="763">
        <f>'Detailed Budget'!FVV72</f>
        <v>0</v>
      </c>
      <c r="FVK62" s="763">
        <f>'Detailed Budget'!FVW72</f>
        <v>0</v>
      </c>
      <c r="FVL62" s="763">
        <f>'Detailed Budget'!FVX72</f>
        <v>0</v>
      </c>
      <c r="FVM62" s="763">
        <f>'Detailed Budget'!FVY72</f>
        <v>0</v>
      </c>
      <c r="FVN62" s="763">
        <f>'Detailed Budget'!FVZ72</f>
        <v>0</v>
      </c>
      <c r="FVO62" s="763">
        <f>'Detailed Budget'!FWA72</f>
        <v>0</v>
      </c>
      <c r="FVP62" s="763">
        <f>'Detailed Budget'!FWB72</f>
        <v>0</v>
      </c>
      <c r="FVQ62" s="763">
        <f>'Detailed Budget'!FWC72</f>
        <v>0</v>
      </c>
      <c r="FVR62" s="763">
        <f>'Detailed Budget'!FWD72</f>
        <v>0</v>
      </c>
      <c r="FVS62" s="763">
        <f>'Detailed Budget'!FWE72</f>
        <v>0</v>
      </c>
      <c r="FVT62" s="763">
        <f>'Detailed Budget'!FWF72</f>
        <v>0</v>
      </c>
      <c r="FVU62" s="763">
        <f>'Detailed Budget'!FWG72</f>
        <v>0</v>
      </c>
      <c r="FVV62" s="763">
        <f>'Detailed Budget'!FWH72</f>
        <v>0</v>
      </c>
      <c r="FVW62" s="763">
        <f>'Detailed Budget'!FWI72</f>
        <v>0</v>
      </c>
      <c r="FVX62" s="763">
        <f>'Detailed Budget'!FWJ72</f>
        <v>0</v>
      </c>
      <c r="FVY62" s="763">
        <f>'Detailed Budget'!FWK72</f>
        <v>0</v>
      </c>
      <c r="FVZ62" s="763">
        <f>'Detailed Budget'!FWL72</f>
        <v>0</v>
      </c>
      <c r="FWA62" s="763">
        <f>'Detailed Budget'!FWM72</f>
        <v>0</v>
      </c>
      <c r="FWB62" s="763">
        <f>'Detailed Budget'!FWN72</f>
        <v>0</v>
      </c>
      <c r="FWC62" s="763">
        <f>'Detailed Budget'!FWO72</f>
        <v>0</v>
      </c>
      <c r="FWD62" s="763">
        <f>'Detailed Budget'!FWP72</f>
        <v>0</v>
      </c>
      <c r="FWE62" s="763">
        <f>'Detailed Budget'!FWQ72</f>
        <v>0</v>
      </c>
      <c r="FWF62" s="763">
        <f>'Detailed Budget'!FWR72</f>
        <v>0</v>
      </c>
      <c r="FWG62" s="763">
        <f>'Detailed Budget'!FWS72</f>
        <v>0</v>
      </c>
      <c r="FWH62" s="763">
        <f>'Detailed Budget'!FWT72</f>
        <v>0</v>
      </c>
      <c r="FWI62" s="763">
        <f>'Detailed Budget'!FWU72</f>
        <v>0</v>
      </c>
      <c r="FWJ62" s="763">
        <f>'Detailed Budget'!FWV72</f>
        <v>0</v>
      </c>
      <c r="FWK62" s="763">
        <f>'Detailed Budget'!FWW72</f>
        <v>0</v>
      </c>
      <c r="FWL62" s="763">
        <f>'Detailed Budget'!FWX72</f>
        <v>0</v>
      </c>
      <c r="FWM62" s="763">
        <f>'Detailed Budget'!FWY72</f>
        <v>0</v>
      </c>
      <c r="FWN62" s="763">
        <f>'Detailed Budget'!FWZ72</f>
        <v>0</v>
      </c>
      <c r="FWO62" s="763">
        <f>'Detailed Budget'!FXA72</f>
        <v>0</v>
      </c>
      <c r="FWP62" s="763">
        <f>'Detailed Budget'!FXB72</f>
        <v>0</v>
      </c>
      <c r="FWQ62" s="763">
        <f>'Detailed Budget'!FXC72</f>
        <v>0</v>
      </c>
      <c r="FWR62" s="763">
        <f>'Detailed Budget'!FXD72</f>
        <v>0</v>
      </c>
      <c r="FWS62" s="763">
        <f>'Detailed Budget'!FXE72</f>
        <v>0</v>
      </c>
      <c r="FWT62" s="763">
        <f>'Detailed Budget'!FXF72</f>
        <v>0</v>
      </c>
      <c r="FWU62" s="763">
        <f>'Detailed Budget'!FXG72</f>
        <v>0</v>
      </c>
      <c r="FWV62" s="763">
        <f>'Detailed Budget'!FXH72</f>
        <v>0</v>
      </c>
      <c r="FWW62" s="763">
        <f>'Detailed Budget'!FXI72</f>
        <v>0</v>
      </c>
      <c r="FWX62" s="763">
        <f>'Detailed Budget'!FXJ72</f>
        <v>0</v>
      </c>
      <c r="FWY62" s="763">
        <f>'Detailed Budget'!FXK72</f>
        <v>0</v>
      </c>
      <c r="FWZ62" s="763">
        <f>'Detailed Budget'!FXL72</f>
        <v>0</v>
      </c>
      <c r="FXA62" s="763">
        <f>'Detailed Budget'!FXM72</f>
        <v>0</v>
      </c>
      <c r="FXB62" s="763">
        <f>'Detailed Budget'!FXN72</f>
        <v>0</v>
      </c>
      <c r="FXC62" s="763">
        <f>'Detailed Budget'!FXO72</f>
        <v>0</v>
      </c>
      <c r="FXD62" s="763">
        <f>'Detailed Budget'!FXP72</f>
        <v>0</v>
      </c>
      <c r="FXE62" s="763">
        <f>'Detailed Budget'!FXQ72</f>
        <v>0</v>
      </c>
      <c r="FXF62" s="763">
        <f>'Detailed Budget'!FXR72</f>
        <v>0</v>
      </c>
      <c r="FXG62" s="763">
        <f>'Detailed Budget'!FXS72</f>
        <v>0</v>
      </c>
      <c r="FXH62" s="763">
        <f>'Detailed Budget'!FXT72</f>
        <v>0</v>
      </c>
      <c r="FXI62" s="763">
        <f>'Detailed Budget'!FXU72</f>
        <v>0</v>
      </c>
      <c r="FXJ62" s="763">
        <f>'Detailed Budget'!FXV72</f>
        <v>0</v>
      </c>
      <c r="FXK62" s="763">
        <f>'Detailed Budget'!FXW72</f>
        <v>0</v>
      </c>
      <c r="FXL62" s="763">
        <f>'Detailed Budget'!FXX72</f>
        <v>0</v>
      </c>
      <c r="FXM62" s="763">
        <f>'Detailed Budget'!FXY72</f>
        <v>0</v>
      </c>
      <c r="FXN62" s="763">
        <f>'Detailed Budget'!FXZ72</f>
        <v>0</v>
      </c>
      <c r="FXO62" s="763">
        <f>'Detailed Budget'!FYA72</f>
        <v>0</v>
      </c>
      <c r="FXP62" s="763">
        <f>'Detailed Budget'!FYB72</f>
        <v>0</v>
      </c>
      <c r="FXQ62" s="763">
        <f>'Detailed Budget'!FYC72</f>
        <v>0</v>
      </c>
      <c r="FXR62" s="763">
        <f>'Detailed Budget'!FYD72</f>
        <v>0</v>
      </c>
      <c r="FXS62" s="763">
        <f>'Detailed Budget'!FYE72</f>
        <v>0</v>
      </c>
      <c r="FXT62" s="763">
        <f>'Detailed Budget'!FYF72</f>
        <v>0</v>
      </c>
      <c r="FXU62" s="763">
        <f>'Detailed Budget'!FYG72</f>
        <v>0</v>
      </c>
      <c r="FXV62" s="763">
        <f>'Detailed Budget'!FYH72</f>
        <v>0</v>
      </c>
      <c r="FXW62" s="763">
        <f>'Detailed Budget'!FYI72</f>
        <v>0</v>
      </c>
      <c r="FXX62" s="763">
        <f>'Detailed Budget'!FYJ72</f>
        <v>0</v>
      </c>
      <c r="FXY62" s="763">
        <f>'Detailed Budget'!FYK72</f>
        <v>0</v>
      </c>
      <c r="FXZ62" s="763">
        <f>'Detailed Budget'!FYL72</f>
        <v>0</v>
      </c>
      <c r="FYA62" s="763">
        <f>'Detailed Budget'!FYM72</f>
        <v>0</v>
      </c>
      <c r="FYB62" s="763">
        <f>'Detailed Budget'!FYN72</f>
        <v>0</v>
      </c>
      <c r="FYC62" s="763">
        <f>'Detailed Budget'!FYO72</f>
        <v>0</v>
      </c>
      <c r="FYD62" s="763">
        <f>'Detailed Budget'!FYP72</f>
        <v>0</v>
      </c>
      <c r="FYE62" s="763">
        <f>'Detailed Budget'!FYQ72</f>
        <v>0</v>
      </c>
      <c r="FYF62" s="763">
        <f>'Detailed Budget'!FYR72</f>
        <v>0</v>
      </c>
      <c r="FYG62" s="763">
        <f>'Detailed Budget'!FYS72</f>
        <v>0</v>
      </c>
      <c r="FYH62" s="763">
        <f>'Detailed Budget'!FYT72</f>
        <v>0</v>
      </c>
      <c r="FYI62" s="763">
        <f>'Detailed Budget'!FYU72</f>
        <v>0</v>
      </c>
      <c r="FYJ62" s="763">
        <f>'Detailed Budget'!FYV72</f>
        <v>0</v>
      </c>
      <c r="FYK62" s="763">
        <f>'Detailed Budget'!FYW72</f>
        <v>0</v>
      </c>
      <c r="FYL62" s="763">
        <f>'Detailed Budget'!FYX72</f>
        <v>0</v>
      </c>
      <c r="FYM62" s="763">
        <f>'Detailed Budget'!FYY72</f>
        <v>0</v>
      </c>
      <c r="FYN62" s="763">
        <f>'Detailed Budget'!FYZ72</f>
        <v>0</v>
      </c>
      <c r="FYO62" s="763">
        <f>'Detailed Budget'!FZA72</f>
        <v>0</v>
      </c>
      <c r="FYP62" s="763">
        <f>'Detailed Budget'!FZB72</f>
        <v>0</v>
      </c>
      <c r="FYQ62" s="763">
        <f>'Detailed Budget'!FZC72</f>
        <v>0</v>
      </c>
      <c r="FYR62" s="763">
        <f>'Detailed Budget'!FZD72</f>
        <v>0</v>
      </c>
      <c r="FYS62" s="763">
        <f>'Detailed Budget'!FZE72</f>
        <v>0</v>
      </c>
      <c r="FYT62" s="763">
        <f>'Detailed Budget'!FZF72</f>
        <v>0</v>
      </c>
      <c r="FYU62" s="763">
        <f>'Detailed Budget'!FZG72</f>
        <v>0</v>
      </c>
      <c r="FYV62" s="763">
        <f>'Detailed Budget'!FZH72</f>
        <v>0</v>
      </c>
      <c r="FYW62" s="763">
        <f>'Detailed Budget'!FZI72</f>
        <v>0</v>
      </c>
      <c r="FYX62" s="763">
        <f>'Detailed Budget'!FZJ72</f>
        <v>0</v>
      </c>
      <c r="FYY62" s="763">
        <f>'Detailed Budget'!FZK72</f>
        <v>0</v>
      </c>
      <c r="FYZ62" s="763">
        <f>'Detailed Budget'!FZL72</f>
        <v>0</v>
      </c>
      <c r="FZA62" s="763">
        <f>'Detailed Budget'!FZM72</f>
        <v>0</v>
      </c>
      <c r="FZB62" s="763">
        <f>'Detailed Budget'!FZN72</f>
        <v>0</v>
      </c>
      <c r="FZC62" s="763">
        <f>'Detailed Budget'!FZO72</f>
        <v>0</v>
      </c>
      <c r="FZD62" s="763">
        <f>'Detailed Budget'!FZP72</f>
        <v>0</v>
      </c>
      <c r="FZE62" s="763">
        <f>'Detailed Budget'!FZQ72</f>
        <v>0</v>
      </c>
      <c r="FZF62" s="763">
        <f>'Detailed Budget'!FZR72</f>
        <v>0</v>
      </c>
      <c r="FZG62" s="763">
        <f>'Detailed Budget'!FZS72</f>
        <v>0</v>
      </c>
      <c r="FZH62" s="763">
        <f>'Detailed Budget'!FZT72</f>
        <v>0</v>
      </c>
      <c r="FZI62" s="763">
        <f>'Detailed Budget'!FZU72</f>
        <v>0</v>
      </c>
      <c r="FZJ62" s="763">
        <f>'Detailed Budget'!FZV72</f>
        <v>0</v>
      </c>
      <c r="FZK62" s="763">
        <f>'Detailed Budget'!FZW72</f>
        <v>0</v>
      </c>
      <c r="FZL62" s="763">
        <f>'Detailed Budget'!FZX72</f>
        <v>0</v>
      </c>
      <c r="FZM62" s="763">
        <f>'Detailed Budget'!FZY72</f>
        <v>0</v>
      </c>
      <c r="FZN62" s="763">
        <f>'Detailed Budget'!FZZ72</f>
        <v>0</v>
      </c>
      <c r="FZO62" s="763">
        <f>'Detailed Budget'!GAA72</f>
        <v>0</v>
      </c>
      <c r="FZP62" s="763">
        <f>'Detailed Budget'!GAB72</f>
        <v>0</v>
      </c>
      <c r="FZQ62" s="763">
        <f>'Detailed Budget'!GAC72</f>
        <v>0</v>
      </c>
      <c r="FZR62" s="763">
        <f>'Detailed Budget'!GAD72</f>
        <v>0</v>
      </c>
      <c r="FZS62" s="763">
        <f>'Detailed Budget'!GAE72</f>
        <v>0</v>
      </c>
      <c r="FZT62" s="763">
        <f>'Detailed Budget'!GAF72</f>
        <v>0</v>
      </c>
      <c r="FZU62" s="763">
        <f>'Detailed Budget'!GAG72</f>
        <v>0</v>
      </c>
      <c r="FZV62" s="763">
        <f>'Detailed Budget'!GAH72</f>
        <v>0</v>
      </c>
      <c r="FZW62" s="763">
        <f>'Detailed Budget'!GAI72</f>
        <v>0</v>
      </c>
      <c r="FZX62" s="763">
        <f>'Detailed Budget'!GAJ72</f>
        <v>0</v>
      </c>
      <c r="FZY62" s="763">
        <f>'Detailed Budget'!GAK72</f>
        <v>0</v>
      </c>
      <c r="FZZ62" s="763">
        <f>'Detailed Budget'!GAL72</f>
        <v>0</v>
      </c>
      <c r="GAA62" s="763">
        <f>'Detailed Budget'!GAM72</f>
        <v>0</v>
      </c>
      <c r="GAB62" s="763">
        <f>'Detailed Budget'!GAN72</f>
        <v>0</v>
      </c>
      <c r="GAC62" s="763">
        <f>'Detailed Budget'!GAO72</f>
        <v>0</v>
      </c>
      <c r="GAD62" s="763">
        <f>'Detailed Budget'!GAP72</f>
        <v>0</v>
      </c>
      <c r="GAE62" s="763">
        <f>'Detailed Budget'!GAQ72</f>
        <v>0</v>
      </c>
      <c r="GAF62" s="763">
        <f>'Detailed Budget'!GAR72</f>
        <v>0</v>
      </c>
      <c r="GAG62" s="763">
        <f>'Detailed Budget'!GAS72</f>
        <v>0</v>
      </c>
      <c r="GAH62" s="763">
        <f>'Detailed Budget'!GAT72</f>
        <v>0</v>
      </c>
      <c r="GAI62" s="763">
        <f>'Detailed Budget'!GAU72</f>
        <v>0</v>
      </c>
      <c r="GAJ62" s="763">
        <f>'Detailed Budget'!GAV72</f>
        <v>0</v>
      </c>
      <c r="GAK62" s="763">
        <f>'Detailed Budget'!GAW72</f>
        <v>0</v>
      </c>
      <c r="GAL62" s="763">
        <f>'Detailed Budget'!GAX72</f>
        <v>0</v>
      </c>
      <c r="GAM62" s="763">
        <f>'Detailed Budget'!GAY72</f>
        <v>0</v>
      </c>
      <c r="GAN62" s="763">
        <f>'Detailed Budget'!GAZ72</f>
        <v>0</v>
      </c>
      <c r="GAO62" s="763">
        <f>'Detailed Budget'!GBA72</f>
        <v>0</v>
      </c>
      <c r="GAP62" s="763">
        <f>'Detailed Budget'!GBB72</f>
        <v>0</v>
      </c>
      <c r="GAQ62" s="763">
        <f>'Detailed Budget'!GBC72</f>
        <v>0</v>
      </c>
      <c r="GAR62" s="763">
        <f>'Detailed Budget'!GBD72</f>
        <v>0</v>
      </c>
      <c r="GAS62" s="763">
        <f>'Detailed Budget'!GBE72</f>
        <v>0</v>
      </c>
      <c r="GAT62" s="763">
        <f>'Detailed Budget'!GBF72</f>
        <v>0</v>
      </c>
      <c r="GAU62" s="763">
        <f>'Detailed Budget'!GBG72</f>
        <v>0</v>
      </c>
      <c r="GAV62" s="763">
        <f>'Detailed Budget'!GBH72</f>
        <v>0</v>
      </c>
      <c r="GAW62" s="763">
        <f>'Detailed Budget'!GBI72</f>
        <v>0</v>
      </c>
      <c r="GAX62" s="763">
        <f>'Detailed Budget'!GBJ72</f>
        <v>0</v>
      </c>
      <c r="GAY62" s="763">
        <f>'Detailed Budget'!GBK72</f>
        <v>0</v>
      </c>
      <c r="GAZ62" s="763">
        <f>'Detailed Budget'!GBL72</f>
        <v>0</v>
      </c>
      <c r="GBA62" s="763">
        <f>'Detailed Budget'!GBM72</f>
        <v>0</v>
      </c>
      <c r="GBB62" s="763">
        <f>'Detailed Budget'!GBN72</f>
        <v>0</v>
      </c>
      <c r="GBC62" s="763">
        <f>'Detailed Budget'!GBO72</f>
        <v>0</v>
      </c>
      <c r="GBD62" s="763">
        <f>'Detailed Budget'!GBP72</f>
        <v>0</v>
      </c>
      <c r="GBE62" s="763">
        <f>'Detailed Budget'!GBQ72</f>
        <v>0</v>
      </c>
      <c r="GBF62" s="763">
        <f>'Detailed Budget'!GBR72</f>
        <v>0</v>
      </c>
      <c r="GBG62" s="763">
        <f>'Detailed Budget'!GBS72</f>
        <v>0</v>
      </c>
      <c r="GBH62" s="763">
        <f>'Detailed Budget'!GBT72</f>
        <v>0</v>
      </c>
      <c r="GBI62" s="763">
        <f>'Detailed Budget'!GBU72</f>
        <v>0</v>
      </c>
      <c r="GBJ62" s="763">
        <f>'Detailed Budget'!GBV72</f>
        <v>0</v>
      </c>
      <c r="GBK62" s="763">
        <f>'Detailed Budget'!GBW72</f>
        <v>0</v>
      </c>
      <c r="GBL62" s="763">
        <f>'Detailed Budget'!GBX72</f>
        <v>0</v>
      </c>
      <c r="GBM62" s="763">
        <f>'Detailed Budget'!GBY72</f>
        <v>0</v>
      </c>
      <c r="GBN62" s="763">
        <f>'Detailed Budget'!GBZ72</f>
        <v>0</v>
      </c>
      <c r="GBO62" s="763">
        <f>'Detailed Budget'!GCA72</f>
        <v>0</v>
      </c>
      <c r="GBP62" s="763">
        <f>'Detailed Budget'!GCB72</f>
        <v>0</v>
      </c>
      <c r="GBQ62" s="763">
        <f>'Detailed Budget'!GCC72</f>
        <v>0</v>
      </c>
      <c r="GBR62" s="763">
        <f>'Detailed Budget'!GCD72</f>
        <v>0</v>
      </c>
      <c r="GBS62" s="763">
        <f>'Detailed Budget'!GCE72</f>
        <v>0</v>
      </c>
      <c r="GBT62" s="763">
        <f>'Detailed Budget'!GCF72</f>
        <v>0</v>
      </c>
      <c r="GBU62" s="763">
        <f>'Detailed Budget'!GCG72</f>
        <v>0</v>
      </c>
      <c r="GBV62" s="763">
        <f>'Detailed Budget'!GCH72</f>
        <v>0</v>
      </c>
      <c r="GBW62" s="763">
        <f>'Detailed Budget'!GCI72</f>
        <v>0</v>
      </c>
      <c r="GBX62" s="763">
        <f>'Detailed Budget'!GCJ72</f>
        <v>0</v>
      </c>
      <c r="GBY62" s="763">
        <f>'Detailed Budget'!GCK72</f>
        <v>0</v>
      </c>
      <c r="GBZ62" s="763">
        <f>'Detailed Budget'!GCL72</f>
        <v>0</v>
      </c>
      <c r="GCA62" s="763">
        <f>'Detailed Budget'!GCM72</f>
        <v>0</v>
      </c>
      <c r="GCB62" s="763">
        <f>'Detailed Budget'!GCN72</f>
        <v>0</v>
      </c>
      <c r="GCC62" s="763">
        <f>'Detailed Budget'!GCO72</f>
        <v>0</v>
      </c>
      <c r="GCD62" s="763">
        <f>'Detailed Budget'!GCP72</f>
        <v>0</v>
      </c>
      <c r="GCE62" s="763">
        <f>'Detailed Budget'!GCQ72</f>
        <v>0</v>
      </c>
      <c r="GCF62" s="763">
        <f>'Detailed Budget'!GCR72</f>
        <v>0</v>
      </c>
      <c r="GCG62" s="763">
        <f>'Detailed Budget'!GCS72</f>
        <v>0</v>
      </c>
      <c r="GCH62" s="763">
        <f>'Detailed Budget'!GCT72</f>
        <v>0</v>
      </c>
      <c r="GCI62" s="763">
        <f>'Detailed Budget'!GCU72</f>
        <v>0</v>
      </c>
      <c r="GCJ62" s="763">
        <f>'Detailed Budget'!GCV72</f>
        <v>0</v>
      </c>
      <c r="GCK62" s="763">
        <f>'Detailed Budget'!GCW72</f>
        <v>0</v>
      </c>
      <c r="GCL62" s="763">
        <f>'Detailed Budget'!GCX72</f>
        <v>0</v>
      </c>
      <c r="GCM62" s="763">
        <f>'Detailed Budget'!GCY72</f>
        <v>0</v>
      </c>
      <c r="GCN62" s="763">
        <f>'Detailed Budget'!GCZ72</f>
        <v>0</v>
      </c>
      <c r="GCO62" s="763">
        <f>'Detailed Budget'!GDA72</f>
        <v>0</v>
      </c>
      <c r="GCP62" s="763">
        <f>'Detailed Budget'!GDB72</f>
        <v>0</v>
      </c>
      <c r="GCQ62" s="763">
        <f>'Detailed Budget'!GDC72</f>
        <v>0</v>
      </c>
      <c r="GCR62" s="763">
        <f>'Detailed Budget'!GDD72</f>
        <v>0</v>
      </c>
      <c r="GCS62" s="763">
        <f>'Detailed Budget'!GDE72</f>
        <v>0</v>
      </c>
      <c r="GCT62" s="763">
        <f>'Detailed Budget'!GDF72</f>
        <v>0</v>
      </c>
      <c r="GCU62" s="763">
        <f>'Detailed Budget'!GDG72</f>
        <v>0</v>
      </c>
      <c r="GCV62" s="763">
        <f>'Detailed Budget'!GDH72</f>
        <v>0</v>
      </c>
      <c r="GCW62" s="763">
        <f>'Detailed Budget'!GDI72</f>
        <v>0</v>
      </c>
      <c r="GCX62" s="763">
        <f>'Detailed Budget'!GDJ72</f>
        <v>0</v>
      </c>
      <c r="GCY62" s="763">
        <f>'Detailed Budget'!GDK72</f>
        <v>0</v>
      </c>
      <c r="GCZ62" s="763">
        <f>'Detailed Budget'!GDL72</f>
        <v>0</v>
      </c>
      <c r="GDA62" s="763">
        <f>'Detailed Budget'!GDM72</f>
        <v>0</v>
      </c>
      <c r="GDB62" s="763">
        <f>'Detailed Budget'!GDN72</f>
        <v>0</v>
      </c>
      <c r="GDC62" s="763">
        <f>'Detailed Budget'!GDO72</f>
        <v>0</v>
      </c>
      <c r="GDD62" s="763">
        <f>'Detailed Budget'!GDP72</f>
        <v>0</v>
      </c>
      <c r="GDE62" s="763">
        <f>'Detailed Budget'!GDQ72</f>
        <v>0</v>
      </c>
      <c r="GDF62" s="763">
        <f>'Detailed Budget'!GDR72</f>
        <v>0</v>
      </c>
      <c r="GDG62" s="763">
        <f>'Detailed Budget'!GDS72</f>
        <v>0</v>
      </c>
      <c r="GDH62" s="763">
        <f>'Detailed Budget'!GDT72</f>
        <v>0</v>
      </c>
      <c r="GDI62" s="763">
        <f>'Detailed Budget'!GDU72</f>
        <v>0</v>
      </c>
      <c r="GDJ62" s="763">
        <f>'Detailed Budget'!GDV72</f>
        <v>0</v>
      </c>
      <c r="GDK62" s="763">
        <f>'Detailed Budget'!GDW72</f>
        <v>0</v>
      </c>
      <c r="GDL62" s="763">
        <f>'Detailed Budget'!GDX72</f>
        <v>0</v>
      </c>
      <c r="GDM62" s="763">
        <f>'Detailed Budget'!GDY72</f>
        <v>0</v>
      </c>
      <c r="GDN62" s="763">
        <f>'Detailed Budget'!GDZ72</f>
        <v>0</v>
      </c>
      <c r="GDO62" s="763">
        <f>'Detailed Budget'!GEA72</f>
        <v>0</v>
      </c>
      <c r="GDP62" s="763">
        <f>'Detailed Budget'!GEB72</f>
        <v>0</v>
      </c>
      <c r="GDQ62" s="763">
        <f>'Detailed Budget'!GEC72</f>
        <v>0</v>
      </c>
      <c r="GDR62" s="763">
        <f>'Detailed Budget'!GED72</f>
        <v>0</v>
      </c>
      <c r="GDS62" s="763">
        <f>'Detailed Budget'!GEE72</f>
        <v>0</v>
      </c>
      <c r="GDT62" s="763">
        <f>'Detailed Budget'!GEF72</f>
        <v>0</v>
      </c>
      <c r="GDU62" s="763">
        <f>'Detailed Budget'!GEG72</f>
        <v>0</v>
      </c>
      <c r="GDV62" s="763">
        <f>'Detailed Budget'!GEH72</f>
        <v>0</v>
      </c>
      <c r="GDW62" s="763">
        <f>'Detailed Budget'!GEI72</f>
        <v>0</v>
      </c>
      <c r="GDX62" s="763">
        <f>'Detailed Budget'!GEJ72</f>
        <v>0</v>
      </c>
      <c r="GDY62" s="763">
        <f>'Detailed Budget'!GEK72</f>
        <v>0</v>
      </c>
      <c r="GDZ62" s="763">
        <f>'Detailed Budget'!GEL72</f>
        <v>0</v>
      </c>
      <c r="GEA62" s="763">
        <f>'Detailed Budget'!GEM72</f>
        <v>0</v>
      </c>
      <c r="GEB62" s="763">
        <f>'Detailed Budget'!GEN72</f>
        <v>0</v>
      </c>
      <c r="GEC62" s="763">
        <f>'Detailed Budget'!GEO72</f>
        <v>0</v>
      </c>
      <c r="GED62" s="763">
        <f>'Detailed Budget'!GEP72</f>
        <v>0</v>
      </c>
      <c r="GEE62" s="763">
        <f>'Detailed Budget'!GEQ72</f>
        <v>0</v>
      </c>
      <c r="GEF62" s="763">
        <f>'Detailed Budget'!GER72</f>
        <v>0</v>
      </c>
      <c r="GEG62" s="763">
        <f>'Detailed Budget'!GES72</f>
        <v>0</v>
      </c>
      <c r="GEH62" s="763">
        <f>'Detailed Budget'!GET72</f>
        <v>0</v>
      </c>
      <c r="GEI62" s="763">
        <f>'Detailed Budget'!GEU72</f>
        <v>0</v>
      </c>
      <c r="GEJ62" s="763">
        <f>'Detailed Budget'!GEV72</f>
        <v>0</v>
      </c>
      <c r="GEK62" s="763">
        <f>'Detailed Budget'!GEW72</f>
        <v>0</v>
      </c>
      <c r="GEL62" s="763">
        <f>'Detailed Budget'!GEX72</f>
        <v>0</v>
      </c>
      <c r="GEM62" s="763">
        <f>'Detailed Budget'!GEY72</f>
        <v>0</v>
      </c>
      <c r="GEN62" s="763">
        <f>'Detailed Budget'!GEZ72</f>
        <v>0</v>
      </c>
      <c r="GEO62" s="763">
        <f>'Detailed Budget'!GFA72</f>
        <v>0</v>
      </c>
      <c r="GEP62" s="763">
        <f>'Detailed Budget'!GFB72</f>
        <v>0</v>
      </c>
      <c r="GEQ62" s="763">
        <f>'Detailed Budget'!GFC72</f>
        <v>0</v>
      </c>
      <c r="GER62" s="763">
        <f>'Detailed Budget'!GFD72</f>
        <v>0</v>
      </c>
      <c r="GES62" s="763">
        <f>'Detailed Budget'!GFE72</f>
        <v>0</v>
      </c>
      <c r="GET62" s="763">
        <f>'Detailed Budget'!GFF72</f>
        <v>0</v>
      </c>
      <c r="GEU62" s="763">
        <f>'Detailed Budget'!GFG72</f>
        <v>0</v>
      </c>
      <c r="GEV62" s="763">
        <f>'Detailed Budget'!GFH72</f>
        <v>0</v>
      </c>
      <c r="GEW62" s="763">
        <f>'Detailed Budget'!GFI72</f>
        <v>0</v>
      </c>
      <c r="GEX62" s="763">
        <f>'Detailed Budget'!GFJ72</f>
        <v>0</v>
      </c>
      <c r="GEY62" s="763">
        <f>'Detailed Budget'!GFK72</f>
        <v>0</v>
      </c>
      <c r="GEZ62" s="763">
        <f>'Detailed Budget'!GFL72</f>
        <v>0</v>
      </c>
      <c r="GFA62" s="763">
        <f>'Detailed Budget'!GFM72</f>
        <v>0</v>
      </c>
      <c r="GFB62" s="763">
        <f>'Detailed Budget'!GFN72</f>
        <v>0</v>
      </c>
      <c r="GFC62" s="763">
        <f>'Detailed Budget'!GFO72</f>
        <v>0</v>
      </c>
      <c r="GFD62" s="763">
        <f>'Detailed Budget'!GFP72</f>
        <v>0</v>
      </c>
      <c r="GFE62" s="763">
        <f>'Detailed Budget'!GFQ72</f>
        <v>0</v>
      </c>
      <c r="GFF62" s="763">
        <f>'Detailed Budget'!GFR72</f>
        <v>0</v>
      </c>
      <c r="GFG62" s="763">
        <f>'Detailed Budget'!GFS72</f>
        <v>0</v>
      </c>
      <c r="GFH62" s="763">
        <f>'Detailed Budget'!GFT72</f>
        <v>0</v>
      </c>
      <c r="GFI62" s="763">
        <f>'Detailed Budget'!GFU72</f>
        <v>0</v>
      </c>
      <c r="GFJ62" s="763">
        <f>'Detailed Budget'!GFV72</f>
        <v>0</v>
      </c>
      <c r="GFK62" s="763">
        <f>'Detailed Budget'!GFW72</f>
        <v>0</v>
      </c>
      <c r="GFL62" s="763">
        <f>'Detailed Budget'!GFX72</f>
        <v>0</v>
      </c>
      <c r="GFM62" s="763">
        <f>'Detailed Budget'!GFY72</f>
        <v>0</v>
      </c>
      <c r="GFN62" s="763">
        <f>'Detailed Budget'!GFZ72</f>
        <v>0</v>
      </c>
      <c r="GFO62" s="763">
        <f>'Detailed Budget'!GGA72</f>
        <v>0</v>
      </c>
      <c r="GFP62" s="763">
        <f>'Detailed Budget'!GGB72</f>
        <v>0</v>
      </c>
      <c r="GFQ62" s="763">
        <f>'Detailed Budget'!GGC72</f>
        <v>0</v>
      </c>
      <c r="GFR62" s="763">
        <f>'Detailed Budget'!GGD72</f>
        <v>0</v>
      </c>
      <c r="GFS62" s="763">
        <f>'Detailed Budget'!GGE72</f>
        <v>0</v>
      </c>
      <c r="GFT62" s="763">
        <f>'Detailed Budget'!GGF72</f>
        <v>0</v>
      </c>
      <c r="GFU62" s="763">
        <f>'Detailed Budget'!GGG72</f>
        <v>0</v>
      </c>
      <c r="GFV62" s="763">
        <f>'Detailed Budget'!GGH72</f>
        <v>0</v>
      </c>
      <c r="GFW62" s="763">
        <f>'Detailed Budget'!GGI72</f>
        <v>0</v>
      </c>
      <c r="GFX62" s="763">
        <f>'Detailed Budget'!GGJ72</f>
        <v>0</v>
      </c>
      <c r="GFY62" s="763">
        <f>'Detailed Budget'!GGK72</f>
        <v>0</v>
      </c>
      <c r="GFZ62" s="763">
        <f>'Detailed Budget'!GGL72</f>
        <v>0</v>
      </c>
      <c r="GGA62" s="763">
        <f>'Detailed Budget'!GGM72</f>
        <v>0</v>
      </c>
      <c r="GGB62" s="763">
        <f>'Detailed Budget'!GGN72</f>
        <v>0</v>
      </c>
      <c r="GGC62" s="763">
        <f>'Detailed Budget'!GGO72</f>
        <v>0</v>
      </c>
      <c r="GGD62" s="763">
        <f>'Detailed Budget'!GGP72</f>
        <v>0</v>
      </c>
      <c r="GGE62" s="763">
        <f>'Detailed Budget'!GGQ72</f>
        <v>0</v>
      </c>
      <c r="GGF62" s="763">
        <f>'Detailed Budget'!GGR72</f>
        <v>0</v>
      </c>
      <c r="GGG62" s="763">
        <f>'Detailed Budget'!GGS72</f>
        <v>0</v>
      </c>
      <c r="GGH62" s="763">
        <f>'Detailed Budget'!GGT72</f>
        <v>0</v>
      </c>
      <c r="GGI62" s="763">
        <f>'Detailed Budget'!GGU72</f>
        <v>0</v>
      </c>
      <c r="GGJ62" s="763">
        <f>'Detailed Budget'!GGV72</f>
        <v>0</v>
      </c>
      <c r="GGK62" s="763">
        <f>'Detailed Budget'!GGW72</f>
        <v>0</v>
      </c>
      <c r="GGL62" s="763">
        <f>'Detailed Budget'!GGX72</f>
        <v>0</v>
      </c>
      <c r="GGM62" s="763">
        <f>'Detailed Budget'!GGY72</f>
        <v>0</v>
      </c>
      <c r="GGN62" s="763">
        <f>'Detailed Budget'!GGZ72</f>
        <v>0</v>
      </c>
      <c r="GGO62" s="763">
        <f>'Detailed Budget'!GHA72</f>
        <v>0</v>
      </c>
      <c r="GGP62" s="763">
        <f>'Detailed Budget'!GHB72</f>
        <v>0</v>
      </c>
      <c r="GGQ62" s="763">
        <f>'Detailed Budget'!GHC72</f>
        <v>0</v>
      </c>
      <c r="GGR62" s="763">
        <f>'Detailed Budget'!GHD72</f>
        <v>0</v>
      </c>
      <c r="GGS62" s="763">
        <f>'Detailed Budget'!GHE72</f>
        <v>0</v>
      </c>
      <c r="GGT62" s="763">
        <f>'Detailed Budget'!GHF72</f>
        <v>0</v>
      </c>
      <c r="GGU62" s="763">
        <f>'Detailed Budget'!GHG72</f>
        <v>0</v>
      </c>
      <c r="GGV62" s="763">
        <f>'Detailed Budget'!GHH72</f>
        <v>0</v>
      </c>
      <c r="GGW62" s="763">
        <f>'Detailed Budget'!GHI72</f>
        <v>0</v>
      </c>
      <c r="GGX62" s="763">
        <f>'Detailed Budget'!GHJ72</f>
        <v>0</v>
      </c>
      <c r="GGY62" s="763">
        <f>'Detailed Budget'!GHK72</f>
        <v>0</v>
      </c>
      <c r="GGZ62" s="763">
        <f>'Detailed Budget'!GHL72</f>
        <v>0</v>
      </c>
      <c r="GHA62" s="763">
        <f>'Detailed Budget'!GHM72</f>
        <v>0</v>
      </c>
      <c r="GHB62" s="763">
        <f>'Detailed Budget'!GHN72</f>
        <v>0</v>
      </c>
      <c r="GHC62" s="763">
        <f>'Detailed Budget'!GHO72</f>
        <v>0</v>
      </c>
      <c r="GHD62" s="763">
        <f>'Detailed Budget'!GHP72</f>
        <v>0</v>
      </c>
      <c r="GHE62" s="763">
        <f>'Detailed Budget'!GHQ72</f>
        <v>0</v>
      </c>
      <c r="GHF62" s="763">
        <f>'Detailed Budget'!GHR72</f>
        <v>0</v>
      </c>
      <c r="GHG62" s="763">
        <f>'Detailed Budget'!GHS72</f>
        <v>0</v>
      </c>
      <c r="GHH62" s="763">
        <f>'Detailed Budget'!GHT72</f>
        <v>0</v>
      </c>
      <c r="GHI62" s="763">
        <f>'Detailed Budget'!GHU72</f>
        <v>0</v>
      </c>
      <c r="GHJ62" s="763">
        <f>'Detailed Budget'!GHV72</f>
        <v>0</v>
      </c>
      <c r="GHK62" s="763">
        <f>'Detailed Budget'!GHW72</f>
        <v>0</v>
      </c>
      <c r="GHL62" s="763">
        <f>'Detailed Budget'!GHX72</f>
        <v>0</v>
      </c>
      <c r="GHM62" s="763">
        <f>'Detailed Budget'!GHY72</f>
        <v>0</v>
      </c>
      <c r="GHN62" s="763">
        <f>'Detailed Budget'!GHZ72</f>
        <v>0</v>
      </c>
      <c r="GHO62" s="763">
        <f>'Detailed Budget'!GIA72</f>
        <v>0</v>
      </c>
      <c r="GHP62" s="763">
        <f>'Detailed Budget'!GIB72</f>
        <v>0</v>
      </c>
      <c r="GHQ62" s="763">
        <f>'Detailed Budget'!GIC72</f>
        <v>0</v>
      </c>
      <c r="GHR62" s="763">
        <f>'Detailed Budget'!GID72</f>
        <v>0</v>
      </c>
      <c r="GHS62" s="763">
        <f>'Detailed Budget'!GIE72</f>
        <v>0</v>
      </c>
      <c r="GHT62" s="763">
        <f>'Detailed Budget'!GIF72</f>
        <v>0</v>
      </c>
      <c r="GHU62" s="763">
        <f>'Detailed Budget'!GIG72</f>
        <v>0</v>
      </c>
      <c r="GHV62" s="763">
        <f>'Detailed Budget'!GIH72</f>
        <v>0</v>
      </c>
      <c r="GHW62" s="763">
        <f>'Detailed Budget'!GII72</f>
        <v>0</v>
      </c>
      <c r="GHX62" s="763">
        <f>'Detailed Budget'!GIJ72</f>
        <v>0</v>
      </c>
      <c r="GHY62" s="763">
        <f>'Detailed Budget'!GIK72</f>
        <v>0</v>
      </c>
      <c r="GHZ62" s="763">
        <f>'Detailed Budget'!GIL72</f>
        <v>0</v>
      </c>
      <c r="GIA62" s="763">
        <f>'Detailed Budget'!GIM72</f>
        <v>0</v>
      </c>
      <c r="GIB62" s="763">
        <f>'Detailed Budget'!GIN72</f>
        <v>0</v>
      </c>
      <c r="GIC62" s="763">
        <f>'Detailed Budget'!GIO72</f>
        <v>0</v>
      </c>
      <c r="GID62" s="763">
        <f>'Detailed Budget'!GIP72</f>
        <v>0</v>
      </c>
      <c r="GIE62" s="763">
        <f>'Detailed Budget'!GIQ72</f>
        <v>0</v>
      </c>
      <c r="GIF62" s="763">
        <f>'Detailed Budget'!GIR72</f>
        <v>0</v>
      </c>
      <c r="GIG62" s="763">
        <f>'Detailed Budget'!GIS72</f>
        <v>0</v>
      </c>
      <c r="GIH62" s="763">
        <f>'Detailed Budget'!GIT72</f>
        <v>0</v>
      </c>
      <c r="GII62" s="763">
        <f>'Detailed Budget'!GIU72</f>
        <v>0</v>
      </c>
      <c r="GIJ62" s="763">
        <f>'Detailed Budget'!GIV72</f>
        <v>0</v>
      </c>
      <c r="GIK62" s="763">
        <f>'Detailed Budget'!GIW72</f>
        <v>0</v>
      </c>
      <c r="GIL62" s="763">
        <f>'Detailed Budget'!GIX72</f>
        <v>0</v>
      </c>
      <c r="GIM62" s="763">
        <f>'Detailed Budget'!GIY72</f>
        <v>0</v>
      </c>
      <c r="GIN62" s="763">
        <f>'Detailed Budget'!GIZ72</f>
        <v>0</v>
      </c>
      <c r="GIO62" s="763">
        <f>'Detailed Budget'!GJA72</f>
        <v>0</v>
      </c>
      <c r="GIP62" s="763">
        <f>'Detailed Budget'!GJB72</f>
        <v>0</v>
      </c>
      <c r="GIQ62" s="763">
        <f>'Detailed Budget'!GJC72</f>
        <v>0</v>
      </c>
      <c r="GIR62" s="763">
        <f>'Detailed Budget'!GJD72</f>
        <v>0</v>
      </c>
      <c r="GIS62" s="763">
        <f>'Detailed Budget'!GJE72</f>
        <v>0</v>
      </c>
      <c r="GIT62" s="763">
        <f>'Detailed Budget'!GJF72</f>
        <v>0</v>
      </c>
      <c r="GIU62" s="763">
        <f>'Detailed Budget'!GJG72</f>
        <v>0</v>
      </c>
      <c r="GIV62" s="763">
        <f>'Detailed Budget'!GJH72</f>
        <v>0</v>
      </c>
      <c r="GIW62" s="763">
        <f>'Detailed Budget'!GJI72</f>
        <v>0</v>
      </c>
      <c r="GIX62" s="763">
        <f>'Detailed Budget'!GJJ72</f>
        <v>0</v>
      </c>
      <c r="GIY62" s="763">
        <f>'Detailed Budget'!GJK72</f>
        <v>0</v>
      </c>
      <c r="GIZ62" s="763">
        <f>'Detailed Budget'!GJL72</f>
        <v>0</v>
      </c>
      <c r="GJA62" s="763">
        <f>'Detailed Budget'!GJM72</f>
        <v>0</v>
      </c>
      <c r="GJB62" s="763">
        <f>'Detailed Budget'!GJN72</f>
        <v>0</v>
      </c>
      <c r="GJC62" s="763">
        <f>'Detailed Budget'!GJO72</f>
        <v>0</v>
      </c>
      <c r="GJD62" s="763">
        <f>'Detailed Budget'!GJP72</f>
        <v>0</v>
      </c>
      <c r="GJE62" s="763">
        <f>'Detailed Budget'!GJQ72</f>
        <v>0</v>
      </c>
      <c r="GJF62" s="763">
        <f>'Detailed Budget'!GJR72</f>
        <v>0</v>
      </c>
      <c r="GJG62" s="763">
        <f>'Detailed Budget'!GJS72</f>
        <v>0</v>
      </c>
      <c r="GJH62" s="763">
        <f>'Detailed Budget'!GJT72</f>
        <v>0</v>
      </c>
      <c r="GJI62" s="763">
        <f>'Detailed Budget'!GJU72</f>
        <v>0</v>
      </c>
      <c r="GJJ62" s="763">
        <f>'Detailed Budget'!GJV72</f>
        <v>0</v>
      </c>
      <c r="GJK62" s="763">
        <f>'Detailed Budget'!GJW72</f>
        <v>0</v>
      </c>
      <c r="GJL62" s="763">
        <f>'Detailed Budget'!GJX72</f>
        <v>0</v>
      </c>
      <c r="GJM62" s="763">
        <f>'Detailed Budget'!GJY72</f>
        <v>0</v>
      </c>
      <c r="GJN62" s="763">
        <f>'Detailed Budget'!GJZ72</f>
        <v>0</v>
      </c>
      <c r="GJO62" s="763">
        <f>'Detailed Budget'!GKA72</f>
        <v>0</v>
      </c>
      <c r="GJP62" s="763">
        <f>'Detailed Budget'!GKB72</f>
        <v>0</v>
      </c>
      <c r="GJQ62" s="763">
        <f>'Detailed Budget'!GKC72</f>
        <v>0</v>
      </c>
      <c r="GJR62" s="763">
        <f>'Detailed Budget'!GKD72</f>
        <v>0</v>
      </c>
      <c r="GJS62" s="763">
        <f>'Detailed Budget'!GKE72</f>
        <v>0</v>
      </c>
      <c r="GJT62" s="763">
        <f>'Detailed Budget'!GKF72</f>
        <v>0</v>
      </c>
      <c r="GJU62" s="763">
        <f>'Detailed Budget'!GKG72</f>
        <v>0</v>
      </c>
      <c r="GJV62" s="763">
        <f>'Detailed Budget'!GKH72</f>
        <v>0</v>
      </c>
      <c r="GJW62" s="763">
        <f>'Detailed Budget'!GKI72</f>
        <v>0</v>
      </c>
      <c r="GJX62" s="763">
        <f>'Detailed Budget'!GKJ72</f>
        <v>0</v>
      </c>
      <c r="GJY62" s="763">
        <f>'Detailed Budget'!GKK72</f>
        <v>0</v>
      </c>
      <c r="GJZ62" s="763">
        <f>'Detailed Budget'!GKL72</f>
        <v>0</v>
      </c>
      <c r="GKA62" s="763">
        <f>'Detailed Budget'!GKM72</f>
        <v>0</v>
      </c>
      <c r="GKB62" s="763">
        <f>'Detailed Budget'!GKN72</f>
        <v>0</v>
      </c>
      <c r="GKC62" s="763">
        <f>'Detailed Budget'!GKO72</f>
        <v>0</v>
      </c>
      <c r="GKD62" s="763">
        <f>'Detailed Budget'!GKP72</f>
        <v>0</v>
      </c>
      <c r="GKE62" s="763">
        <f>'Detailed Budget'!GKQ72</f>
        <v>0</v>
      </c>
      <c r="GKF62" s="763">
        <f>'Detailed Budget'!GKR72</f>
        <v>0</v>
      </c>
      <c r="GKG62" s="763">
        <f>'Detailed Budget'!GKS72</f>
        <v>0</v>
      </c>
      <c r="GKH62" s="763">
        <f>'Detailed Budget'!GKT72</f>
        <v>0</v>
      </c>
      <c r="GKI62" s="763">
        <f>'Detailed Budget'!GKU72</f>
        <v>0</v>
      </c>
      <c r="GKJ62" s="763">
        <f>'Detailed Budget'!GKV72</f>
        <v>0</v>
      </c>
      <c r="GKK62" s="763">
        <f>'Detailed Budget'!GKW72</f>
        <v>0</v>
      </c>
      <c r="GKL62" s="763">
        <f>'Detailed Budget'!GKX72</f>
        <v>0</v>
      </c>
      <c r="GKM62" s="763">
        <f>'Detailed Budget'!GKY72</f>
        <v>0</v>
      </c>
      <c r="GKN62" s="763">
        <f>'Detailed Budget'!GKZ72</f>
        <v>0</v>
      </c>
      <c r="GKO62" s="763">
        <f>'Detailed Budget'!GLA72</f>
        <v>0</v>
      </c>
      <c r="GKP62" s="763">
        <f>'Detailed Budget'!GLB72</f>
        <v>0</v>
      </c>
      <c r="GKQ62" s="763">
        <f>'Detailed Budget'!GLC72</f>
        <v>0</v>
      </c>
      <c r="GKR62" s="763">
        <f>'Detailed Budget'!GLD72</f>
        <v>0</v>
      </c>
      <c r="GKS62" s="763">
        <f>'Detailed Budget'!GLE72</f>
        <v>0</v>
      </c>
      <c r="GKT62" s="763">
        <f>'Detailed Budget'!GLF72</f>
        <v>0</v>
      </c>
      <c r="GKU62" s="763">
        <f>'Detailed Budget'!GLG72</f>
        <v>0</v>
      </c>
      <c r="GKV62" s="763">
        <f>'Detailed Budget'!GLH72</f>
        <v>0</v>
      </c>
      <c r="GKW62" s="763">
        <f>'Detailed Budget'!GLI72</f>
        <v>0</v>
      </c>
      <c r="GKX62" s="763">
        <f>'Detailed Budget'!GLJ72</f>
        <v>0</v>
      </c>
      <c r="GKY62" s="763">
        <f>'Detailed Budget'!GLK72</f>
        <v>0</v>
      </c>
      <c r="GKZ62" s="763">
        <f>'Detailed Budget'!GLL72</f>
        <v>0</v>
      </c>
      <c r="GLA62" s="763">
        <f>'Detailed Budget'!GLM72</f>
        <v>0</v>
      </c>
      <c r="GLB62" s="763">
        <f>'Detailed Budget'!GLN72</f>
        <v>0</v>
      </c>
      <c r="GLC62" s="763">
        <f>'Detailed Budget'!GLO72</f>
        <v>0</v>
      </c>
      <c r="GLD62" s="763">
        <f>'Detailed Budget'!GLP72</f>
        <v>0</v>
      </c>
      <c r="GLE62" s="763">
        <f>'Detailed Budget'!GLQ72</f>
        <v>0</v>
      </c>
      <c r="GLF62" s="763">
        <f>'Detailed Budget'!GLR72</f>
        <v>0</v>
      </c>
      <c r="GLG62" s="763">
        <f>'Detailed Budget'!GLS72</f>
        <v>0</v>
      </c>
      <c r="GLH62" s="763">
        <f>'Detailed Budget'!GLT72</f>
        <v>0</v>
      </c>
      <c r="GLI62" s="763">
        <f>'Detailed Budget'!GLU72</f>
        <v>0</v>
      </c>
      <c r="GLJ62" s="763">
        <f>'Detailed Budget'!GLV72</f>
        <v>0</v>
      </c>
      <c r="GLK62" s="763">
        <f>'Detailed Budget'!GLW72</f>
        <v>0</v>
      </c>
      <c r="GLL62" s="763">
        <f>'Detailed Budget'!GLX72</f>
        <v>0</v>
      </c>
      <c r="GLM62" s="763">
        <f>'Detailed Budget'!GLY72</f>
        <v>0</v>
      </c>
      <c r="GLN62" s="763">
        <f>'Detailed Budget'!GLZ72</f>
        <v>0</v>
      </c>
      <c r="GLO62" s="763">
        <f>'Detailed Budget'!GMA72</f>
        <v>0</v>
      </c>
      <c r="GLP62" s="763">
        <f>'Detailed Budget'!GMB72</f>
        <v>0</v>
      </c>
      <c r="GLQ62" s="763">
        <f>'Detailed Budget'!GMC72</f>
        <v>0</v>
      </c>
      <c r="GLR62" s="763">
        <f>'Detailed Budget'!GMD72</f>
        <v>0</v>
      </c>
      <c r="GLS62" s="763">
        <f>'Detailed Budget'!GME72</f>
        <v>0</v>
      </c>
      <c r="GLT62" s="763">
        <f>'Detailed Budget'!GMF72</f>
        <v>0</v>
      </c>
      <c r="GLU62" s="763">
        <f>'Detailed Budget'!GMG72</f>
        <v>0</v>
      </c>
      <c r="GLV62" s="763">
        <f>'Detailed Budget'!GMH72</f>
        <v>0</v>
      </c>
      <c r="GLW62" s="763">
        <f>'Detailed Budget'!GMI72</f>
        <v>0</v>
      </c>
      <c r="GLX62" s="763">
        <f>'Detailed Budget'!GMJ72</f>
        <v>0</v>
      </c>
      <c r="GLY62" s="763">
        <f>'Detailed Budget'!GMK72</f>
        <v>0</v>
      </c>
      <c r="GLZ62" s="763">
        <f>'Detailed Budget'!GML72</f>
        <v>0</v>
      </c>
      <c r="GMA62" s="763">
        <f>'Detailed Budget'!GMM72</f>
        <v>0</v>
      </c>
      <c r="GMB62" s="763">
        <f>'Detailed Budget'!GMN72</f>
        <v>0</v>
      </c>
      <c r="GMC62" s="763">
        <f>'Detailed Budget'!GMO72</f>
        <v>0</v>
      </c>
      <c r="GMD62" s="763">
        <f>'Detailed Budget'!GMP72</f>
        <v>0</v>
      </c>
      <c r="GME62" s="763">
        <f>'Detailed Budget'!GMQ72</f>
        <v>0</v>
      </c>
      <c r="GMF62" s="763">
        <f>'Detailed Budget'!GMR72</f>
        <v>0</v>
      </c>
      <c r="GMG62" s="763">
        <f>'Detailed Budget'!GMS72</f>
        <v>0</v>
      </c>
      <c r="GMH62" s="763">
        <f>'Detailed Budget'!GMT72</f>
        <v>0</v>
      </c>
      <c r="GMI62" s="763">
        <f>'Detailed Budget'!GMU72</f>
        <v>0</v>
      </c>
      <c r="GMJ62" s="763">
        <f>'Detailed Budget'!GMV72</f>
        <v>0</v>
      </c>
      <c r="GMK62" s="763">
        <f>'Detailed Budget'!GMW72</f>
        <v>0</v>
      </c>
      <c r="GML62" s="763">
        <f>'Detailed Budget'!GMX72</f>
        <v>0</v>
      </c>
      <c r="GMM62" s="763">
        <f>'Detailed Budget'!GMY72</f>
        <v>0</v>
      </c>
      <c r="GMN62" s="763">
        <f>'Detailed Budget'!GMZ72</f>
        <v>0</v>
      </c>
      <c r="GMO62" s="763">
        <f>'Detailed Budget'!GNA72</f>
        <v>0</v>
      </c>
      <c r="GMP62" s="763">
        <f>'Detailed Budget'!GNB72</f>
        <v>0</v>
      </c>
      <c r="GMQ62" s="763">
        <f>'Detailed Budget'!GNC72</f>
        <v>0</v>
      </c>
      <c r="GMR62" s="763">
        <f>'Detailed Budget'!GND72</f>
        <v>0</v>
      </c>
      <c r="GMS62" s="763">
        <f>'Detailed Budget'!GNE72</f>
        <v>0</v>
      </c>
      <c r="GMT62" s="763">
        <f>'Detailed Budget'!GNF72</f>
        <v>0</v>
      </c>
      <c r="GMU62" s="763">
        <f>'Detailed Budget'!GNG72</f>
        <v>0</v>
      </c>
      <c r="GMV62" s="763">
        <f>'Detailed Budget'!GNH72</f>
        <v>0</v>
      </c>
      <c r="GMW62" s="763">
        <f>'Detailed Budget'!GNI72</f>
        <v>0</v>
      </c>
      <c r="GMX62" s="763">
        <f>'Detailed Budget'!GNJ72</f>
        <v>0</v>
      </c>
      <c r="GMY62" s="763">
        <f>'Detailed Budget'!GNK72</f>
        <v>0</v>
      </c>
      <c r="GMZ62" s="763">
        <f>'Detailed Budget'!GNL72</f>
        <v>0</v>
      </c>
      <c r="GNA62" s="763">
        <f>'Detailed Budget'!GNM72</f>
        <v>0</v>
      </c>
      <c r="GNB62" s="763">
        <f>'Detailed Budget'!GNN72</f>
        <v>0</v>
      </c>
      <c r="GNC62" s="763">
        <f>'Detailed Budget'!GNO72</f>
        <v>0</v>
      </c>
      <c r="GND62" s="763">
        <f>'Detailed Budget'!GNP72</f>
        <v>0</v>
      </c>
      <c r="GNE62" s="763">
        <f>'Detailed Budget'!GNQ72</f>
        <v>0</v>
      </c>
      <c r="GNF62" s="763">
        <f>'Detailed Budget'!GNR72</f>
        <v>0</v>
      </c>
      <c r="GNG62" s="763">
        <f>'Detailed Budget'!GNS72</f>
        <v>0</v>
      </c>
      <c r="GNH62" s="763">
        <f>'Detailed Budget'!GNT72</f>
        <v>0</v>
      </c>
      <c r="GNI62" s="763">
        <f>'Detailed Budget'!GNU72</f>
        <v>0</v>
      </c>
      <c r="GNJ62" s="763">
        <f>'Detailed Budget'!GNV72</f>
        <v>0</v>
      </c>
      <c r="GNK62" s="763">
        <f>'Detailed Budget'!GNW72</f>
        <v>0</v>
      </c>
      <c r="GNL62" s="763">
        <f>'Detailed Budget'!GNX72</f>
        <v>0</v>
      </c>
      <c r="GNM62" s="763">
        <f>'Detailed Budget'!GNY72</f>
        <v>0</v>
      </c>
      <c r="GNN62" s="763">
        <f>'Detailed Budget'!GNZ72</f>
        <v>0</v>
      </c>
      <c r="GNO62" s="763">
        <f>'Detailed Budget'!GOA72</f>
        <v>0</v>
      </c>
      <c r="GNP62" s="763">
        <f>'Detailed Budget'!GOB72</f>
        <v>0</v>
      </c>
      <c r="GNQ62" s="763">
        <f>'Detailed Budget'!GOC72</f>
        <v>0</v>
      </c>
      <c r="GNR62" s="763">
        <f>'Detailed Budget'!GOD72</f>
        <v>0</v>
      </c>
      <c r="GNS62" s="763">
        <f>'Detailed Budget'!GOE72</f>
        <v>0</v>
      </c>
      <c r="GNT62" s="763">
        <f>'Detailed Budget'!GOF72</f>
        <v>0</v>
      </c>
      <c r="GNU62" s="763">
        <f>'Detailed Budget'!GOG72</f>
        <v>0</v>
      </c>
      <c r="GNV62" s="763">
        <f>'Detailed Budget'!GOH72</f>
        <v>0</v>
      </c>
      <c r="GNW62" s="763">
        <f>'Detailed Budget'!GOI72</f>
        <v>0</v>
      </c>
      <c r="GNX62" s="763">
        <f>'Detailed Budget'!GOJ72</f>
        <v>0</v>
      </c>
      <c r="GNY62" s="763">
        <f>'Detailed Budget'!GOK72</f>
        <v>0</v>
      </c>
      <c r="GNZ62" s="763">
        <f>'Detailed Budget'!GOL72</f>
        <v>0</v>
      </c>
      <c r="GOA62" s="763">
        <f>'Detailed Budget'!GOM72</f>
        <v>0</v>
      </c>
      <c r="GOB62" s="763">
        <f>'Detailed Budget'!GON72</f>
        <v>0</v>
      </c>
      <c r="GOC62" s="763">
        <f>'Detailed Budget'!GOO72</f>
        <v>0</v>
      </c>
      <c r="GOD62" s="763">
        <f>'Detailed Budget'!GOP72</f>
        <v>0</v>
      </c>
      <c r="GOE62" s="763">
        <f>'Detailed Budget'!GOQ72</f>
        <v>0</v>
      </c>
      <c r="GOF62" s="763">
        <f>'Detailed Budget'!GOR72</f>
        <v>0</v>
      </c>
      <c r="GOG62" s="763">
        <f>'Detailed Budget'!GOS72</f>
        <v>0</v>
      </c>
      <c r="GOH62" s="763">
        <f>'Detailed Budget'!GOT72</f>
        <v>0</v>
      </c>
      <c r="GOI62" s="763">
        <f>'Detailed Budget'!GOU72</f>
        <v>0</v>
      </c>
      <c r="GOJ62" s="763">
        <f>'Detailed Budget'!GOV72</f>
        <v>0</v>
      </c>
      <c r="GOK62" s="763">
        <f>'Detailed Budget'!GOW72</f>
        <v>0</v>
      </c>
      <c r="GOL62" s="763">
        <f>'Detailed Budget'!GOX72</f>
        <v>0</v>
      </c>
      <c r="GOM62" s="763">
        <f>'Detailed Budget'!GOY72</f>
        <v>0</v>
      </c>
      <c r="GON62" s="763">
        <f>'Detailed Budget'!GOZ72</f>
        <v>0</v>
      </c>
      <c r="GOO62" s="763">
        <f>'Detailed Budget'!GPA72</f>
        <v>0</v>
      </c>
      <c r="GOP62" s="763">
        <f>'Detailed Budget'!GPB72</f>
        <v>0</v>
      </c>
      <c r="GOQ62" s="763">
        <f>'Detailed Budget'!GPC72</f>
        <v>0</v>
      </c>
      <c r="GOR62" s="763">
        <f>'Detailed Budget'!GPD72</f>
        <v>0</v>
      </c>
      <c r="GOS62" s="763">
        <f>'Detailed Budget'!GPE72</f>
        <v>0</v>
      </c>
      <c r="GOT62" s="763">
        <f>'Detailed Budget'!GPF72</f>
        <v>0</v>
      </c>
      <c r="GOU62" s="763">
        <f>'Detailed Budget'!GPG72</f>
        <v>0</v>
      </c>
      <c r="GOV62" s="763">
        <f>'Detailed Budget'!GPH72</f>
        <v>0</v>
      </c>
      <c r="GOW62" s="763">
        <f>'Detailed Budget'!GPI72</f>
        <v>0</v>
      </c>
      <c r="GOX62" s="763">
        <f>'Detailed Budget'!GPJ72</f>
        <v>0</v>
      </c>
      <c r="GOY62" s="763">
        <f>'Detailed Budget'!GPK72</f>
        <v>0</v>
      </c>
      <c r="GOZ62" s="763">
        <f>'Detailed Budget'!GPL72</f>
        <v>0</v>
      </c>
      <c r="GPA62" s="763">
        <f>'Detailed Budget'!GPM72</f>
        <v>0</v>
      </c>
      <c r="GPB62" s="763">
        <f>'Detailed Budget'!GPN72</f>
        <v>0</v>
      </c>
      <c r="GPC62" s="763">
        <f>'Detailed Budget'!GPO72</f>
        <v>0</v>
      </c>
      <c r="GPD62" s="763">
        <f>'Detailed Budget'!GPP72</f>
        <v>0</v>
      </c>
      <c r="GPE62" s="763">
        <f>'Detailed Budget'!GPQ72</f>
        <v>0</v>
      </c>
      <c r="GPF62" s="763">
        <f>'Detailed Budget'!GPR72</f>
        <v>0</v>
      </c>
      <c r="GPG62" s="763">
        <f>'Detailed Budget'!GPS72</f>
        <v>0</v>
      </c>
      <c r="GPH62" s="763">
        <f>'Detailed Budget'!GPT72</f>
        <v>0</v>
      </c>
      <c r="GPI62" s="763">
        <f>'Detailed Budget'!GPU72</f>
        <v>0</v>
      </c>
      <c r="GPJ62" s="763">
        <f>'Detailed Budget'!GPV72</f>
        <v>0</v>
      </c>
      <c r="GPK62" s="763">
        <f>'Detailed Budget'!GPW72</f>
        <v>0</v>
      </c>
      <c r="GPL62" s="763">
        <f>'Detailed Budget'!GPX72</f>
        <v>0</v>
      </c>
      <c r="GPM62" s="763">
        <f>'Detailed Budget'!GPY72</f>
        <v>0</v>
      </c>
      <c r="GPN62" s="763">
        <f>'Detailed Budget'!GPZ72</f>
        <v>0</v>
      </c>
      <c r="GPO62" s="763">
        <f>'Detailed Budget'!GQA72</f>
        <v>0</v>
      </c>
      <c r="GPP62" s="763">
        <f>'Detailed Budget'!GQB72</f>
        <v>0</v>
      </c>
      <c r="GPQ62" s="763">
        <f>'Detailed Budget'!GQC72</f>
        <v>0</v>
      </c>
      <c r="GPR62" s="763">
        <f>'Detailed Budget'!GQD72</f>
        <v>0</v>
      </c>
      <c r="GPS62" s="763">
        <f>'Detailed Budget'!GQE72</f>
        <v>0</v>
      </c>
      <c r="GPT62" s="763">
        <f>'Detailed Budget'!GQF72</f>
        <v>0</v>
      </c>
      <c r="GPU62" s="763">
        <f>'Detailed Budget'!GQG72</f>
        <v>0</v>
      </c>
      <c r="GPV62" s="763">
        <f>'Detailed Budget'!GQH72</f>
        <v>0</v>
      </c>
      <c r="GPW62" s="763">
        <f>'Detailed Budget'!GQI72</f>
        <v>0</v>
      </c>
      <c r="GPX62" s="763">
        <f>'Detailed Budget'!GQJ72</f>
        <v>0</v>
      </c>
      <c r="GPY62" s="763">
        <f>'Detailed Budget'!GQK72</f>
        <v>0</v>
      </c>
      <c r="GPZ62" s="763">
        <f>'Detailed Budget'!GQL72</f>
        <v>0</v>
      </c>
      <c r="GQA62" s="763">
        <f>'Detailed Budget'!GQM72</f>
        <v>0</v>
      </c>
      <c r="GQB62" s="763">
        <f>'Detailed Budget'!GQN72</f>
        <v>0</v>
      </c>
      <c r="GQC62" s="763">
        <f>'Detailed Budget'!GQO72</f>
        <v>0</v>
      </c>
      <c r="GQD62" s="763">
        <f>'Detailed Budget'!GQP72</f>
        <v>0</v>
      </c>
      <c r="GQE62" s="763">
        <f>'Detailed Budget'!GQQ72</f>
        <v>0</v>
      </c>
      <c r="GQF62" s="763">
        <f>'Detailed Budget'!GQR72</f>
        <v>0</v>
      </c>
      <c r="GQG62" s="763">
        <f>'Detailed Budget'!GQS72</f>
        <v>0</v>
      </c>
      <c r="GQH62" s="763">
        <f>'Detailed Budget'!GQT72</f>
        <v>0</v>
      </c>
      <c r="GQI62" s="763">
        <f>'Detailed Budget'!GQU72</f>
        <v>0</v>
      </c>
      <c r="GQJ62" s="763">
        <f>'Detailed Budget'!GQV72</f>
        <v>0</v>
      </c>
      <c r="GQK62" s="763">
        <f>'Detailed Budget'!GQW72</f>
        <v>0</v>
      </c>
      <c r="GQL62" s="763">
        <f>'Detailed Budget'!GQX72</f>
        <v>0</v>
      </c>
      <c r="GQM62" s="763">
        <f>'Detailed Budget'!GQY72</f>
        <v>0</v>
      </c>
      <c r="GQN62" s="763">
        <f>'Detailed Budget'!GQZ72</f>
        <v>0</v>
      </c>
      <c r="GQO62" s="763">
        <f>'Detailed Budget'!GRA72</f>
        <v>0</v>
      </c>
      <c r="GQP62" s="763">
        <f>'Detailed Budget'!GRB72</f>
        <v>0</v>
      </c>
      <c r="GQQ62" s="763">
        <f>'Detailed Budget'!GRC72</f>
        <v>0</v>
      </c>
      <c r="GQR62" s="763">
        <f>'Detailed Budget'!GRD72</f>
        <v>0</v>
      </c>
      <c r="GQS62" s="763">
        <f>'Detailed Budget'!GRE72</f>
        <v>0</v>
      </c>
      <c r="GQT62" s="763">
        <f>'Detailed Budget'!GRF72</f>
        <v>0</v>
      </c>
      <c r="GQU62" s="763">
        <f>'Detailed Budget'!GRG72</f>
        <v>0</v>
      </c>
      <c r="GQV62" s="763">
        <f>'Detailed Budget'!GRH72</f>
        <v>0</v>
      </c>
      <c r="GQW62" s="763">
        <f>'Detailed Budget'!GRI72</f>
        <v>0</v>
      </c>
      <c r="GQX62" s="763">
        <f>'Detailed Budget'!GRJ72</f>
        <v>0</v>
      </c>
      <c r="GQY62" s="763">
        <f>'Detailed Budget'!GRK72</f>
        <v>0</v>
      </c>
      <c r="GQZ62" s="763">
        <f>'Detailed Budget'!GRL72</f>
        <v>0</v>
      </c>
      <c r="GRA62" s="763">
        <f>'Detailed Budget'!GRM72</f>
        <v>0</v>
      </c>
      <c r="GRB62" s="763">
        <f>'Detailed Budget'!GRN72</f>
        <v>0</v>
      </c>
      <c r="GRC62" s="763">
        <f>'Detailed Budget'!GRO72</f>
        <v>0</v>
      </c>
      <c r="GRD62" s="763">
        <f>'Detailed Budget'!GRP72</f>
        <v>0</v>
      </c>
      <c r="GRE62" s="763">
        <f>'Detailed Budget'!GRQ72</f>
        <v>0</v>
      </c>
      <c r="GRF62" s="763">
        <f>'Detailed Budget'!GRR72</f>
        <v>0</v>
      </c>
      <c r="GRG62" s="763">
        <f>'Detailed Budget'!GRS72</f>
        <v>0</v>
      </c>
      <c r="GRH62" s="763">
        <f>'Detailed Budget'!GRT72</f>
        <v>0</v>
      </c>
      <c r="GRI62" s="763">
        <f>'Detailed Budget'!GRU72</f>
        <v>0</v>
      </c>
      <c r="GRJ62" s="763">
        <f>'Detailed Budget'!GRV72</f>
        <v>0</v>
      </c>
      <c r="GRK62" s="763">
        <f>'Detailed Budget'!GRW72</f>
        <v>0</v>
      </c>
      <c r="GRL62" s="763">
        <f>'Detailed Budget'!GRX72</f>
        <v>0</v>
      </c>
      <c r="GRM62" s="763">
        <f>'Detailed Budget'!GRY72</f>
        <v>0</v>
      </c>
      <c r="GRN62" s="763">
        <f>'Detailed Budget'!GRZ72</f>
        <v>0</v>
      </c>
      <c r="GRO62" s="763">
        <f>'Detailed Budget'!GSA72</f>
        <v>0</v>
      </c>
      <c r="GRP62" s="763">
        <f>'Detailed Budget'!GSB72</f>
        <v>0</v>
      </c>
      <c r="GRQ62" s="763">
        <f>'Detailed Budget'!GSC72</f>
        <v>0</v>
      </c>
      <c r="GRR62" s="763">
        <f>'Detailed Budget'!GSD72</f>
        <v>0</v>
      </c>
      <c r="GRS62" s="763">
        <f>'Detailed Budget'!GSE72</f>
        <v>0</v>
      </c>
      <c r="GRT62" s="763">
        <f>'Detailed Budget'!GSF72</f>
        <v>0</v>
      </c>
      <c r="GRU62" s="763">
        <f>'Detailed Budget'!GSG72</f>
        <v>0</v>
      </c>
      <c r="GRV62" s="763">
        <f>'Detailed Budget'!GSH72</f>
        <v>0</v>
      </c>
      <c r="GRW62" s="763">
        <f>'Detailed Budget'!GSI72</f>
        <v>0</v>
      </c>
      <c r="GRX62" s="763">
        <f>'Detailed Budget'!GSJ72</f>
        <v>0</v>
      </c>
      <c r="GRY62" s="763">
        <f>'Detailed Budget'!GSK72</f>
        <v>0</v>
      </c>
      <c r="GRZ62" s="763">
        <f>'Detailed Budget'!GSL72</f>
        <v>0</v>
      </c>
      <c r="GSA62" s="763">
        <f>'Detailed Budget'!GSM72</f>
        <v>0</v>
      </c>
      <c r="GSB62" s="763">
        <f>'Detailed Budget'!GSN72</f>
        <v>0</v>
      </c>
      <c r="GSC62" s="763">
        <f>'Detailed Budget'!GSO72</f>
        <v>0</v>
      </c>
      <c r="GSD62" s="763">
        <f>'Detailed Budget'!GSP72</f>
        <v>0</v>
      </c>
      <c r="GSE62" s="763">
        <f>'Detailed Budget'!GSQ72</f>
        <v>0</v>
      </c>
      <c r="GSF62" s="763">
        <f>'Detailed Budget'!GSR72</f>
        <v>0</v>
      </c>
      <c r="GSG62" s="763">
        <f>'Detailed Budget'!GSS72</f>
        <v>0</v>
      </c>
      <c r="GSH62" s="763">
        <f>'Detailed Budget'!GST72</f>
        <v>0</v>
      </c>
      <c r="GSI62" s="763">
        <f>'Detailed Budget'!GSU72</f>
        <v>0</v>
      </c>
      <c r="GSJ62" s="763">
        <f>'Detailed Budget'!GSV72</f>
        <v>0</v>
      </c>
      <c r="GSK62" s="763">
        <f>'Detailed Budget'!GSW72</f>
        <v>0</v>
      </c>
      <c r="GSL62" s="763">
        <f>'Detailed Budget'!GSX72</f>
        <v>0</v>
      </c>
      <c r="GSM62" s="763">
        <f>'Detailed Budget'!GSY72</f>
        <v>0</v>
      </c>
      <c r="GSN62" s="763">
        <f>'Detailed Budget'!GSZ72</f>
        <v>0</v>
      </c>
      <c r="GSO62" s="763">
        <f>'Detailed Budget'!GTA72</f>
        <v>0</v>
      </c>
      <c r="GSP62" s="763">
        <f>'Detailed Budget'!GTB72</f>
        <v>0</v>
      </c>
      <c r="GSQ62" s="763">
        <f>'Detailed Budget'!GTC72</f>
        <v>0</v>
      </c>
      <c r="GSR62" s="763">
        <f>'Detailed Budget'!GTD72</f>
        <v>0</v>
      </c>
      <c r="GSS62" s="763">
        <f>'Detailed Budget'!GTE72</f>
        <v>0</v>
      </c>
      <c r="GST62" s="763">
        <f>'Detailed Budget'!GTF72</f>
        <v>0</v>
      </c>
      <c r="GSU62" s="763">
        <f>'Detailed Budget'!GTG72</f>
        <v>0</v>
      </c>
      <c r="GSV62" s="763">
        <f>'Detailed Budget'!GTH72</f>
        <v>0</v>
      </c>
      <c r="GSW62" s="763">
        <f>'Detailed Budget'!GTI72</f>
        <v>0</v>
      </c>
      <c r="GSX62" s="763">
        <f>'Detailed Budget'!GTJ72</f>
        <v>0</v>
      </c>
      <c r="GSY62" s="763">
        <f>'Detailed Budget'!GTK72</f>
        <v>0</v>
      </c>
      <c r="GSZ62" s="763">
        <f>'Detailed Budget'!GTL72</f>
        <v>0</v>
      </c>
      <c r="GTA62" s="763">
        <f>'Detailed Budget'!GTM72</f>
        <v>0</v>
      </c>
      <c r="GTB62" s="763">
        <f>'Detailed Budget'!GTN72</f>
        <v>0</v>
      </c>
      <c r="GTC62" s="763">
        <f>'Detailed Budget'!GTO72</f>
        <v>0</v>
      </c>
      <c r="GTD62" s="763">
        <f>'Detailed Budget'!GTP72</f>
        <v>0</v>
      </c>
      <c r="GTE62" s="763">
        <f>'Detailed Budget'!GTQ72</f>
        <v>0</v>
      </c>
      <c r="GTF62" s="763">
        <f>'Detailed Budget'!GTR72</f>
        <v>0</v>
      </c>
      <c r="GTG62" s="763">
        <f>'Detailed Budget'!GTS72</f>
        <v>0</v>
      </c>
      <c r="GTH62" s="763">
        <f>'Detailed Budget'!GTT72</f>
        <v>0</v>
      </c>
      <c r="GTI62" s="763">
        <f>'Detailed Budget'!GTU72</f>
        <v>0</v>
      </c>
      <c r="GTJ62" s="763">
        <f>'Detailed Budget'!GTV72</f>
        <v>0</v>
      </c>
      <c r="GTK62" s="763">
        <f>'Detailed Budget'!GTW72</f>
        <v>0</v>
      </c>
      <c r="GTL62" s="763">
        <f>'Detailed Budget'!GTX72</f>
        <v>0</v>
      </c>
      <c r="GTM62" s="763">
        <f>'Detailed Budget'!GTY72</f>
        <v>0</v>
      </c>
      <c r="GTN62" s="763">
        <f>'Detailed Budget'!GTZ72</f>
        <v>0</v>
      </c>
      <c r="GTO62" s="763">
        <f>'Detailed Budget'!GUA72</f>
        <v>0</v>
      </c>
      <c r="GTP62" s="763">
        <f>'Detailed Budget'!GUB72</f>
        <v>0</v>
      </c>
      <c r="GTQ62" s="763">
        <f>'Detailed Budget'!GUC72</f>
        <v>0</v>
      </c>
      <c r="GTR62" s="763">
        <f>'Detailed Budget'!GUD72</f>
        <v>0</v>
      </c>
      <c r="GTS62" s="763">
        <f>'Detailed Budget'!GUE72</f>
        <v>0</v>
      </c>
      <c r="GTT62" s="763">
        <f>'Detailed Budget'!GUF72</f>
        <v>0</v>
      </c>
      <c r="GTU62" s="763">
        <f>'Detailed Budget'!GUG72</f>
        <v>0</v>
      </c>
      <c r="GTV62" s="763">
        <f>'Detailed Budget'!GUH72</f>
        <v>0</v>
      </c>
      <c r="GTW62" s="763">
        <f>'Detailed Budget'!GUI72</f>
        <v>0</v>
      </c>
      <c r="GTX62" s="763">
        <f>'Detailed Budget'!GUJ72</f>
        <v>0</v>
      </c>
      <c r="GTY62" s="763">
        <f>'Detailed Budget'!GUK72</f>
        <v>0</v>
      </c>
      <c r="GTZ62" s="763">
        <f>'Detailed Budget'!GUL72</f>
        <v>0</v>
      </c>
      <c r="GUA62" s="763">
        <f>'Detailed Budget'!GUM72</f>
        <v>0</v>
      </c>
      <c r="GUB62" s="763">
        <f>'Detailed Budget'!GUN72</f>
        <v>0</v>
      </c>
      <c r="GUC62" s="763">
        <f>'Detailed Budget'!GUO72</f>
        <v>0</v>
      </c>
      <c r="GUD62" s="763">
        <f>'Detailed Budget'!GUP72</f>
        <v>0</v>
      </c>
      <c r="GUE62" s="763">
        <f>'Detailed Budget'!GUQ72</f>
        <v>0</v>
      </c>
      <c r="GUF62" s="763">
        <f>'Detailed Budget'!GUR72</f>
        <v>0</v>
      </c>
      <c r="GUG62" s="763">
        <f>'Detailed Budget'!GUS72</f>
        <v>0</v>
      </c>
      <c r="GUH62" s="763">
        <f>'Detailed Budget'!GUT72</f>
        <v>0</v>
      </c>
      <c r="GUI62" s="763">
        <f>'Detailed Budget'!GUU72</f>
        <v>0</v>
      </c>
      <c r="GUJ62" s="763">
        <f>'Detailed Budget'!GUV72</f>
        <v>0</v>
      </c>
      <c r="GUK62" s="763">
        <f>'Detailed Budget'!GUW72</f>
        <v>0</v>
      </c>
      <c r="GUL62" s="763">
        <f>'Detailed Budget'!GUX72</f>
        <v>0</v>
      </c>
      <c r="GUM62" s="763">
        <f>'Detailed Budget'!GUY72</f>
        <v>0</v>
      </c>
      <c r="GUN62" s="763">
        <f>'Detailed Budget'!GUZ72</f>
        <v>0</v>
      </c>
      <c r="GUO62" s="763">
        <f>'Detailed Budget'!GVA72</f>
        <v>0</v>
      </c>
      <c r="GUP62" s="763">
        <f>'Detailed Budget'!GVB72</f>
        <v>0</v>
      </c>
      <c r="GUQ62" s="763">
        <f>'Detailed Budget'!GVC72</f>
        <v>0</v>
      </c>
      <c r="GUR62" s="763">
        <f>'Detailed Budget'!GVD72</f>
        <v>0</v>
      </c>
      <c r="GUS62" s="763">
        <f>'Detailed Budget'!GVE72</f>
        <v>0</v>
      </c>
      <c r="GUT62" s="763">
        <f>'Detailed Budget'!GVF72</f>
        <v>0</v>
      </c>
      <c r="GUU62" s="763">
        <f>'Detailed Budget'!GVG72</f>
        <v>0</v>
      </c>
      <c r="GUV62" s="763">
        <f>'Detailed Budget'!GVH72</f>
        <v>0</v>
      </c>
      <c r="GUW62" s="763">
        <f>'Detailed Budget'!GVI72</f>
        <v>0</v>
      </c>
      <c r="GUX62" s="763">
        <f>'Detailed Budget'!GVJ72</f>
        <v>0</v>
      </c>
      <c r="GUY62" s="763">
        <f>'Detailed Budget'!GVK72</f>
        <v>0</v>
      </c>
      <c r="GUZ62" s="763">
        <f>'Detailed Budget'!GVL72</f>
        <v>0</v>
      </c>
      <c r="GVA62" s="763">
        <f>'Detailed Budget'!GVM72</f>
        <v>0</v>
      </c>
      <c r="GVB62" s="763">
        <f>'Detailed Budget'!GVN72</f>
        <v>0</v>
      </c>
      <c r="GVC62" s="763">
        <f>'Detailed Budget'!GVO72</f>
        <v>0</v>
      </c>
      <c r="GVD62" s="763">
        <f>'Detailed Budget'!GVP72</f>
        <v>0</v>
      </c>
      <c r="GVE62" s="763">
        <f>'Detailed Budget'!GVQ72</f>
        <v>0</v>
      </c>
      <c r="GVF62" s="763">
        <f>'Detailed Budget'!GVR72</f>
        <v>0</v>
      </c>
      <c r="GVG62" s="763">
        <f>'Detailed Budget'!GVS72</f>
        <v>0</v>
      </c>
      <c r="GVH62" s="763">
        <f>'Detailed Budget'!GVT72</f>
        <v>0</v>
      </c>
      <c r="GVI62" s="763">
        <f>'Detailed Budget'!GVU72</f>
        <v>0</v>
      </c>
      <c r="GVJ62" s="763">
        <f>'Detailed Budget'!GVV72</f>
        <v>0</v>
      </c>
      <c r="GVK62" s="763">
        <f>'Detailed Budget'!GVW72</f>
        <v>0</v>
      </c>
      <c r="GVL62" s="763">
        <f>'Detailed Budget'!GVX72</f>
        <v>0</v>
      </c>
      <c r="GVM62" s="763">
        <f>'Detailed Budget'!GVY72</f>
        <v>0</v>
      </c>
      <c r="GVN62" s="763">
        <f>'Detailed Budget'!GVZ72</f>
        <v>0</v>
      </c>
      <c r="GVO62" s="763">
        <f>'Detailed Budget'!GWA72</f>
        <v>0</v>
      </c>
      <c r="GVP62" s="763">
        <f>'Detailed Budget'!GWB72</f>
        <v>0</v>
      </c>
      <c r="GVQ62" s="763">
        <f>'Detailed Budget'!GWC72</f>
        <v>0</v>
      </c>
      <c r="GVR62" s="763">
        <f>'Detailed Budget'!GWD72</f>
        <v>0</v>
      </c>
      <c r="GVS62" s="763">
        <f>'Detailed Budget'!GWE72</f>
        <v>0</v>
      </c>
      <c r="GVT62" s="763">
        <f>'Detailed Budget'!GWF72</f>
        <v>0</v>
      </c>
      <c r="GVU62" s="763">
        <f>'Detailed Budget'!GWG72</f>
        <v>0</v>
      </c>
      <c r="GVV62" s="763">
        <f>'Detailed Budget'!GWH72</f>
        <v>0</v>
      </c>
      <c r="GVW62" s="763">
        <f>'Detailed Budget'!GWI72</f>
        <v>0</v>
      </c>
      <c r="GVX62" s="763">
        <f>'Detailed Budget'!GWJ72</f>
        <v>0</v>
      </c>
      <c r="GVY62" s="763">
        <f>'Detailed Budget'!GWK72</f>
        <v>0</v>
      </c>
      <c r="GVZ62" s="763">
        <f>'Detailed Budget'!GWL72</f>
        <v>0</v>
      </c>
      <c r="GWA62" s="763">
        <f>'Detailed Budget'!GWM72</f>
        <v>0</v>
      </c>
      <c r="GWB62" s="763">
        <f>'Detailed Budget'!GWN72</f>
        <v>0</v>
      </c>
      <c r="GWC62" s="763">
        <f>'Detailed Budget'!GWO72</f>
        <v>0</v>
      </c>
      <c r="GWD62" s="763">
        <f>'Detailed Budget'!GWP72</f>
        <v>0</v>
      </c>
      <c r="GWE62" s="763">
        <f>'Detailed Budget'!GWQ72</f>
        <v>0</v>
      </c>
      <c r="GWF62" s="763">
        <f>'Detailed Budget'!GWR72</f>
        <v>0</v>
      </c>
      <c r="GWG62" s="763">
        <f>'Detailed Budget'!GWS72</f>
        <v>0</v>
      </c>
      <c r="GWH62" s="763">
        <f>'Detailed Budget'!GWT72</f>
        <v>0</v>
      </c>
      <c r="GWI62" s="763">
        <f>'Detailed Budget'!GWU72</f>
        <v>0</v>
      </c>
      <c r="GWJ62" s="763">
        <f>'Detailed Budget'!GWV72</f>
        <v>0</v>
      </c>
      <c r="GWK62" s="763">
        <f>'Detailed Budget'!GWW72</f>
        <v>0</v>
      </c>
      <c r="GWL62" s="763">
        <f>'Detailed Budget'!GWX72</f>
        <v>0</v>
      </c>
      <c r="GWM62" s="763">
        <f>'Detailed Budget'!GWY72</f>
        <v>0</v>
      </c>
      <c r="GWN62" s="763">
        <f>'Detailed Budget'!GWZ72</f>
        <v>0</v>
      </c>
      <c r="GWO62" s="763">
        <f>'Detailed Budget'!GXA72</f>
        <v>0</v>
      </c>
      <c r="GWP62" s="763">
        <f>'Detailed Budget'!GXB72</f>
        <v>0</v>
      </c>
      <c r="GWQ62" s="763">
        <f>'Detailed Budget'!GXC72</f>
        <v>0</v>
      </c>
      <c r="GWR62" s="763">
        <f>'Detailed Budget'!GXD72</f>
        <v>0</v>
      </c>
      <c r="GWS62" s="763">
        <f>'Detailed Budget'!GXE72</f>
        <v>0</v>
      </c>
      <c r="GWT62" s="763">
        <f>'Detailed Budget'!GXF72</f>
        <v>0</v>
      </c>
      <c r="GWU62" s="763">
        <f>'Detailed Budget'!GXG72</f>
        <v>0</v>
      </c>
      <c r="GWV62" s="763">
        <f>'Detailed Budget'!GXH72</f>
        <v>0</v>
      </c>
      <c r="GWW62" s="763">
        <f>'Detailed Budget'!GXI72</f>
        <v>0</v>
      </c>
      <c r="GWX62" s="763">
        <f>'Detailed Budget'!GXJ72</f>
        <v>0</v>
      </c>
      <c r="GWY62" s="763">
        <f>'Detailed Budget'!GXK72</f>
        <v>0</v>
      </c>
      <c r="GWZ62" s="763">
        <f>'Detailed Budget'!GXL72</f>
        <v>0</v>
      </c>
      <c r="GXA62" s="763">
        <f>'Detailed Budget'!GXM72</f>
        <v>0</v>
      </c>
      <c r="GXB62" s="763">
        <f>'Detailed Budget'!GXN72</f>
        <v>0</v>
      </c>
      <c r="GXC62" s="763">
        <f>'Detailed Budget'!GXO72</f>
        <v>0</v>
      </c>
      <c r="GXD62" s="763">
        <f>'Detailed Budget'!GXP72</f>
        <v>0</v>
      </c>
      <c r="GXE62" s="763">
        <f>'Detailed Budget'!GXQ72</f>
        <v>0</v>
      </c>
      <c r="GXF62" s="763">
        <f>'Detailed Budget'!GXR72</f>
        <v>0</v>
      </c>
      <c r="GXG62" s="763">
        <f>'Detailed Budget'!GXS72</f>
        <v>0</v>
      </c>
      <c r="GXH62" s="763">
        <f>'Detailed Budget'!GXT72</f>
        <v>0</v>
      </c>
      <c r="GXI62" s="763">
        <f>'Detailed Budget'!GXU72</f>
        <v>0</v>
      </c>
      <c r="GXJ62" s="763">
        <f>'Detailed Budget'!GXV72</f>
        <v>0</v>
      </c>
      <c r="GXK62" s="763">
        <f>'Detailed Budget'!GXW72</f>
        <v>0</v>
      </c>
      <c r="GXL62" s="763">
        <f>'Detailed Budget'!GXX72</f>
        <v>0</v>
      </c>
      <c r="GXM62" s="763">
        <f>'Detailed Budget'!GXY72</f>
        <v>0</v>
      </c>
      <c r="GXN62" s="763">
        <f>'Detailed Budget'!GXZ72</f>
        <v>0</v>
      </c>
      <c r="GXO62" s="763">
        <f>'Detailed Budget'!GYA72</f>
        <v>0</v>
      </c>
      <c r="GXP62" s="763">
        <f>'Detailed Budget'!GYB72</f>
        <v>0</v>
      </c>
      <c r="GXQ62" s="763">
        <f>'Detailed Budget'!GYC72</f>
        <v>0</v>
      </c>
      <c r="GXR62" s="763">
        <f>'Detailed Budget'!GYD72</f>
        <v>0</v>
      </c>
      <c r="GXS62" s="763">
        <f>'Detailed Budget'!GYE72</f>
        <v>0</v>
      </c>
      <c r="GXT62" s="763">
        <f>'Detailed Budget'!GYF72</f>
        <v>0</v>
      </c>
      <c r="GXU62" s="763">
        <f>'Detailed Budget'!GYG72</f>
        <v>0</v>
      </c>
      <c r="GXV62" s="763">
        <f>'Detailed Budget'!GYH72</f>
        <v>0</v>
      </c>
      <c r="GXW62" s="763">
        <f>'Detailed Budget'!GYI72</f>
        <v>0</v>
      </c>
      <c r="GXX62" s="763">
        <f>'Detailed Budget'!GYJ72</f>
        <v>0</v>
      </c>
      <c r="GXY62" s="763">
        <f>'Detailed Budget'!GYK72</f>
        <v>0</v>
      </c>
      <c r="GXZ62" s="763">
        <f>'Detailed Budget'!GYL72</f>
        <v>0</v>
      </c>
      <c r="GYA62" s="763">
        <f>'Detailed Budget'!GYM72</f>
        <v>0</v>
      </c>
      <c r="GYB62" s="763">
        <f>'Detailed Budget'!GYN72</f>
        <v>0</v>
      </c>
      <c r="GYC62" s="763">
        <f>'Detailed Budget'!GYO72</f>
        <v>0</v>
      </c>
      <c r="GYD62" s="763">
        <f>'Detailed Budget'!GYP72</f>
        <v>0</v>
      </c>
      <c r="GYE62" s="763">
        <f>'Detailed Budget'!GYQ72</f>
        <v>0</v>
      </c>
      <c r="GYF62" s="763">
        <f>'Detailed Budget'!GYR72</f>
        <v>0</v>
      </c>
      <c r="GYG62" s="763">
        <f>'Detailed Budget'!GYS72</f>
        <v>0</v>
      </c>
      <c r="GYH62" s="763">
        <f>'Detailed Budget'!GYT72</f>
        <v>0</v>
      </c>
      <c r="GYI62" s="763">
        <f>'Detailed Budget'!GYU72</f>
        <v>0</v>
      </c>
      <c r="GYJ62" s="763">
        <f>'Detailed Budget'!GYV72</f>
        <v>0</v>
      </c>
      <c r="GYK62" s="763">
        <f>'Detailed Budget'!GYW72</f>
        <v>0</v>
      </c>
      <c r="GYL62" s="763">
        <f>'Detailed Budget'!GYX72</f>
        <v>0</v>
      </c>
      <c r="GYM62" s="763">
        <f>'Detailed Budget'!GYY72</f>
        <v>0</v>
      </c>
      <c r="GYN62" s="763">
        <f>'Detailed Budget'!GYZ72</f>
        <v>0</v>
      </c>
      <c r="GYO62" s="763">
        <f>'Detailed Budget'!GZA72</f>
        <v>0</v>
      </c>
      <c r="GYP62" s="763">
        <f>'Detailed Budget'!GZB72</f>
        <v>0</v>
      </c>
      <c r="GYQ62" s="763">
        <f>'Detailed Budget'!GZC72</f>
        <v>0</v>
      </c>
      <c r="GYR62" s="763">
        <f>'Detailed Budget'!GZD72</f>
        <v>0</v>
      </c>
      <c r="GYS62" s="763">
        <f>'Detailed Budget'!GZE72</f>
        <v>0</v>
      </c>
      <c r="GYT62" s="763">
        <f>'Detailed Budget'!GZF72</f>
        <v>0</v>
      </c>
      <c r="GYU62" s="763">
        <f>'Detailed Budget'!GZG72</f>
        <v>0</v>
      </c>
      <c r="GYV62" s="763">
        <f>'Detailed Budget'!GZH72</f>
        <v>0</v>
      </c>
      <c r="GYW62" s="763">
        <f>'Detailed Budget'!GZI72</f>
        <v>0</v>
      </c>
      <c r="GYX62" s="763">
        <f>'Detailed Budget'!GZJ72</f>
        <v>0</v>
      </c>
      <c r="GYY62" s="763">
        <f>'Detailed Budget'!GZK72</f>
        <v>0</v>
      </c>
      <c r="GYZ62" s="763">
        <f>'Detailed Budget'!GZL72</f>
        <v>0</v>
      </c>
      <c r="GZA62" s="763">
        <f>'Detailed Budget'!GZM72</f>
        <v>0</v>
      </c>
      <c r="GZB62" s="763">
        <f>'Detailed Budget'!GZN72</f>
        <v>0</v>
      </c>
      <c r="GZC62" s="763">
        <f>'Detailed Budget'!GZO72</f>
        <v>0</v>
      </c>
      <c r="GZD62" s="763">
        <f>'Detailed Budget'!GZP72</f>
        <v>0</v>
      </c>
      <c r="GZE62" s="763">
        <f>'Detailed Budget'!GZQ72</f>
        <v>0</v>
      </c>
      <c r="GZF62" s="763">
        <f>'Detailed Budget'!GZR72</f>
        <v>0</v>
      </c>
      <c r="GZG62" s="763">
        <f>'Detailed Budget'!GZS72</f>
        <v>0</v>
      </c>
      <c r="GZH62" s="763">
        <f>'Detailed Budget'!GZT72</f>
        <v>0</v>
      </c>
      <c r="GZI62" s="763">
        <f>'Detailed Budget'!GZU72</f>
        <v>0</v>
      </c>
      <c r="GZJ62" s="763">
        <f>'Detailed Budget'!GZV72</f>
        <v>0</v>
      </c>
      <c r="GZK62" s="763">
        <f>'Detailed Budget'!GZW72</f>
        <v>0</v>
      </c>
      <c r="GZL62" s="763">
        <f>'Detailed Budget'!GZX72</f>
        <v>0</v>
      </c>
      <c r="GZM62" s="763">
        <f>'Detailed Budget'!GZY72</f>
        <v>0</v>
      </c>
      <c r="GZN62" s="763">
        <f>'Detailed Budget'!GZZ72</f>
        <v>0</v>
      </c>
      <c r="GZO62" s="763">
        <f>'Detailed Budget'!HAA72</f>
        <v>0</v>
      </c>
      <c r="GZP62" s="763">
        <f>'Detailed Budget'!HAB72</f>
        <v>0</v>
      </c>
      <c r="GZQ62" s="763">
        <f>'Detailed Budget'!HAC72</f>
        <v>0</v>
      </c>
      <c r="GZR62" s="763">
        <f>'Detailed Budget'!HAD72</f>
        <v>0</v>
      </c>
      <c r="GZS62" s="763">
        <f>'Detailed Budget'!HAE72</f>
        <v>0</v>
      </c>
      <c r="GZT62" s="763">
        <f>'Detailed Budget'!HAF72</f>
        <v>0</v>
      </c>
      <c r="GZU62" s="763">
        <f>'Detailed Budget'!HAG72</f>
        <v>0</v>
      </c>
      <c r="GZV62" s="763">
        <f>'Detailed Budget'!HAH72</f>
        <v>0</v>
      </c>
      <c r="GZW62" s="763">
        <f>'Detailed Budget'!HAI72</f>
        <v>0</v>
      </c>
      <c r="GZX62" s="763">
        <f>'Detailed Budget'!HAJ72</f>
        <v>0</v>
      </c>
      <c r="GZY62" s="763">
        <f>'Detailed Budget'!HAK72</f>
        <v>0</v>
      </c>
      <c r="GZZ62" s="763">
        <f>'Detailed Budget'!HAL72</f>
        <v>0</v>
      </c>
      <c r="HAA62" s="763">
        <f>'Detailed Budget'!HAM72</f>
        <v>0</v>
      </c>
      <c r="HAB62" s="763">
        <f>'Detailed Budget'!HAN72</f>
        <v>0</v>
      </c>
      <c r="HAC62" s="763">
        <f>'Detailed Budget'!HAO72</f>
        <v>0</v>
      </c>
      <c r="HAD62" s="763">
        <f>'Detailed Budget'!HAP72</f>
        <v>0</v>
      </c>
      <c r="HAE62" s="763">
        <f>'Detailed Budget'!HAQ72</f>
        <v>0</v>
      </c>
      <c r="HAF62" s="763">
        <f>'Detailed Budget'!HAR72</f>
        <v>0</v>
      </c>
      <c r="HAG62" s="763">
        <f>'Detailed Budget'!HAS72</f>
        <v>0</v>
      </c>
      <c r="HAH62" s="763">
        <f>'Detailed Budget'!HAT72</f>
        <v>0</v>
      </c>
      <c r="HAI62" s="763">
        <f>'Detailed Budget'!HAU72</f>
        <v>0</v>
      </c>
      <c r="HAJ62" s="763">
        <f>'Detailed Budget'!HAV72</f>
        <v>0</v>
      </c>
      <c r="HAK62" s="763">
        <f>'Detailed Budget'!HAW72</f>
        <v>0</v>
      </c>
      <c r="HAL62" s="763">
        <f>'Detailed Budget'!HAX72</f>
        <v>0</v>
      </c>
      <c r="HAM62" s="763">
        <f>'Detailed Budget'!HAY72</f>
        <v>0</v>
      </c>
      <c r="HAN62" s="763">
        <f>'Detailed Budget'!HAZ72</f>
        <v>0</v>
      </c>
      <c r="HAO62" s="763">
        <f>'Detailed Budget'!HBA72</f>
        <v>0</v>
      </c>
      <c r="HAP62" s="763">
        <f>'Detailed Budget'!HBB72</f>
        <v>0</v>
      </c>
      <c r="HAQ62" s="763">
        <f>'Detailed Budget'!HBC72</f>
        <v>0</v>
      </c>
      <c r="HAR62" s="763">
        <f>'Detailed Budget'!HBD72</f>
        <v>0</v>
      </c>
      <c r="HAS62" s="763">
        <f>'Detailed Budget'!HBE72</f>
        <v>0</v>
      </c>
      <c r="HAT62" s="763">
        <f>'Detailed Budget'!HBF72</f>
        <v>0</v>
      </c>
      <c r="HAU62" s="763">
        <f>'Detailed Budget'!HBG72</f>
        <v>0</v>
      </c>
      <c r="HAV62" s="763">
        <f>'Detailed Budget'!HBH72</f>
        <v>0</v>
      </c>
      <c r="HAW62" s="763">
        <f>'Detailed Budget'!HBI72</f>
        <v>0</v>
      </c>
      <c r="HAX62" s="763">
        <f>'Detailed Budget'!HBJ72</f>
        <v>0</v>
      </c>
      <c r="HAY62" s="763">
        <f>'Detailed Budget'!HBK72</f>
        <v>0</v>
      </c>
      <c r="HAZ62" s="763">
        <f>'Detailed Budget'!HBL72</f>
        <v>0</v>
      </c>
      <c r="HBA62" s="763">
        <f>'Detailed Budget'!HBM72</f>
        <v>0</v>
      </c>
      <c r="HBB62" s="763">
        <f>'Detailed Budget'!HBN72</f>
        <v>0</v>
      </c>
      <c r="HBC62" s="763">
        <f>'Detailed Budget'!HBO72</f>
        <v>0</v>
      </c>
      <c r="HBD62" s="763">
        <f>'Detailed Budget'!HBP72</f>
        <v>0</v>
      </c>
      <c r="HBE62" s="763">
        <f>'Detailed Budget'!HBQ72</f>
        <v>0</v>
      </c>
      <c r="HBF62" s="763">
        <f>'Detailed Budget'!HBR72</f>
        <v>0</v>
      </c>
      <c r="HBG62" s="763">
        <f>'Detailed Budget'!HBS72</f>
        <v>0</v>
      </c>
      <c r="HBH62" s="763">
        <f>'Detailed Budget'!HBT72</f>
        <v>0</v>
      </c>
      <c r="HBI62" s="763">
        <f>'Detailed Budget'!HBU72</f>
        <v>0</v>
      </c>
      <c r="HBJ62" s="763">
        <f>'Detailed Budget'!HBV72</f>
        <v>0</v>
      </c>
      <c r="HBK62" s="763">
        <f>'Detailed Budget'!HBW72</f>
        <v>0</v>
      </c>
      <c r="HBL62" s="763">
        <f>'Detailed Budget'!HBX72</f>
        <v>0</v>
      </c>
      <c r="HBM62" s="763">
        <f>'Detailed Budget'!HBY72</f>
        <v>0</v>
      </c>
      <c r="HBN62" s="763">
        <f>'Detailed Budget'!HBZ72</f>
        <v>0</v>
      </c>
      <c r="HBO62" s="763">
        <f>'Detailed Budget'!HCA72</f>
        <v>0</v>
      </c>
      <c r="HBP62" s="763">
        <f>'Detailed Budget'!HCB72</f>
        <v>0</v>
      </c>
      <c r="HBQ62" s="763">
        <f>'Detailed Budget'!HCC72</f>
        <v>0</v>
      </c>
      <c r="HBR62" s="763">
        <f>'Detailed Budget'!HCD72</f>
        <v>0</v>
      </c>
      <c r="HBS62" s="763">
        <f>'Detailed Budget'!HCE72</f>
        <v>0</v>
      </c>
      <c r="HBT62" s="763">
        <f>'Detailed Budget'!HCF72</f>
        <v>0</v>
      </c>
      <c r="HBU62" s="763">
        <f>'Detailed Budget'!HCG72</f>
        <v>0</v>
      </c>
      <c r="HBV62" s="763">
        <f>'Detailed Budget'!HCH72</f>
        <v>0</v>
      </c>
      <c r="HBW62" s="763">
        <f>'Detailed Budget'!HCI72</f>
        <v>0</v>
      </c>
      <c r="HBX62" s="763">
        <f>'Detailed Budget'!HCJ72</f>
        <v>0</v>
      </c>
      <c r="HBY62" s="763">
        <f>'Detailed Budget'!HCK72</f>
        <v>0</v>
      </c>
      <c r="HBZ62" s="763">
        <f>'Detailed Budget'!HCL72</f>
        <v>0</v>
      </c>
      <c r="HCA62" s="763">
        <f>'Detailed Budget'!HCM72</f>
        <v>0</v>
      </c>
      <c r="HCB62" s="763">
        <f>'Detailed Budget'!HCN72</f>
        <v>0</v>
      </c>
      <c r="HCC62" s="763">
        <f>'Detailed Budget'!HCO72</f>
        <v>0</v>
      </c>
      <c r="HCD62" s="763">
        <f>'Detailed Budget'!HCP72</f>
        <v>0</v>
      </c>
      <c r="HCE62" s="763">
        <f>'Detailed Budget'!HCQ72</f>
        <v>0</v>
      </c>
      <c r="HCF62" s="763">
        <f>'Detailed Budget'!HCR72</f>
        <v>0</v>
      </c>
      <c r="HCG62" s="763">
        <f>'Detailed Budget'!HCS72</f>
        <v>0</v>
      </c>
      <c r="HCH62" s="763">
        <f>'Detailed Budget'!HCT72</f>
        <v>0</v>
      </c>
      <c r="HCI62" s="763">
        <f>'Detailed Budget'!HCU72</f>
        <v>0</v>
      </c>
      <c r="HCJ62" s="763">
        <f>'Detailed Budget'!HCV72</f>
        <v>0</v>
      </c>
      <c r="HCK62" s="763">
        <f>'Detailed Budget'!HCW72</f>
        <v>0</v>
      </c>
      <c r="HCL62" s="763">
        <f>'Detailed Budget'!HCX72</f>
        <v>0</v>
      </c>
      <c r="HCM62" s="763">
        <f>'Detailed Budget'!HCY72</f>
        <v>0</v>
      </c>
      <c r="HCN62" s="763">
        <f>'Detailed Budget'!HCZ72</f>
        <v>0</v>
      </c>
      <c r="HCO62" s="763">
        <f>'Detailed Budget'!HDA72</f>
        <v>0</v>
      </c>
      <c r="HCP62" s="763">
        <f>'Detailed Budget'!HDB72</f>
        <v>0</v>
      </c>
      <c r="HCQ62" s="763">
        <f>'Detailed Budget'!HDC72</f>
        <v>0</v>
      </c>
      <c r="HCR62" s="763">
        <f>'Detailed Budget'!HDD72</f>
        <v>0</v>
      </c>
      <c r="HCS62" s="763">
        <f>'Detailed Budget'!HDE72</f>
        <v>0</v>
      </c>
      <c r="HCT62" s="763">
        <f>'Detailed Budget'!HDF72</f>
        <v>0</v>
      </c>
      <c r="HCU62" s="763">
        <f>'Detailed Budget'!HDG72</f>
        <v>0</v>
      </c>
      <c r="HCV62" s="763">
        <f>'Detailed Budget'!HDH72</f>
        <v>0</v>
      </c>
      <c r="HCW62" s="763">
        <f>'Detailed Budget'!HDI72</f>
        <v>0</v>
      </c>
      <c r="HCX62" s="763">
        <f>'Detailed Budget'!HDJ72</f>
        <v>0</v>
      </c>
      <c r="HCY62" s="763">
        <f>'Detailed Budget'!HDK72</f>
        <v>0</v>
      </c>
      <c r="HCZ62" s="763">
        <f>'Detailed Budget'!HDL72</f>
        <v>0</v>
      </c>
      <c r="HDA62" s="763">
        <f>'Detailed Budget'!HDM72</f>
        <v>0</v>
      </c>
      <c r="HDB62" s="763">
        <f>'Detailed Budget'!HDN72</f>
        <v>0</v>
      </c>
      <c r="HDC62" s="763">
        <f>'Detailed Budget'!HDO72</f>
        <v>0</v>
      </c>
      <c r="HDD62" s="763">
        <f>'Detailed Budget'!HDP72</f>
        <v>0</v>
      </c>
      <c r="HDE62" s="763">
        <f>'Detailed Budget'!HDQ72</f>
        <v>0</v>
      </c>
      <c r="HDF62" s="763">
        <f>'Detailed Budget'!HDR72</f>
        <v>0</v>
      </c>
      <c r="HDG62" s="763">
        <f>'Detailed Budget'!HDS72</f>
        <v>0</v>
      </c>
      <c r="HDH62" s="763">
        <f>'Detailed Budget'!HDT72</f>
        <v>0</v>
      </c>
      <c r="HDI62" s="763">
        <f>'Detailed Budget'!HDU72</f>
        <v>0</v>
      </c>
      <c r="HDJ62" s="763">
        <f>'Detailed Budget'!HDV72</f>
        <v>0</v>
      </c>
      <c r="HDK62" s="763">
        <f>'Detailed Budget'!HDW72</f>
        <v>0</v>
      </c>
      <c r="HDL62" s="763">
        <f>'Detailed Budget'!HDX72</f>
        <v>0</v>
      </c>
      <c r="HDM62" s="763">
        <f>'Detailed Budget'!HDY72</f>
        <v>0</v>
      </c>
      <c r="HDN62" s="763">
        <f>'Detailed Budget'!HDZ72</f>
        <v>0</v>
      </c>
      <c r="HDO62" s="763">
        <f>'Detailed Budget'!HEA72</f>
        <v>0</v>
      </c>
      <c r="HDP62" s="763">
        <f>'Detailed Budget'!HEB72</f>
        <v>0</v>
      </c>
      <c r="HDQ62" s="763">
        <f>'Detailed Budget'!HEC72</f>
        <v>0</v>
      </c>
      <c r="HDR62" s="763">
        <f>'Detailed Budget'!HED72</f>
        <v>0</v>
      </c>
      <c r="HDS62" s="763">
        <f>'Detailed Budget'!HEE72</f>
        <v>0</v>
      </c>
      <c r="HDT62" s="763">
        <f>'Detailed Budget'!HEF72</f>
        <v>0</v>
      </c>
      <c r="HDU62" s="763">
        <f>'Detailed Budget'!HEG72</f>
        <v>0</v>
      </c>
      <c r="HDV62" s="763">
        <f>'Detailed Budget'!HEH72</f>
        <v>0</v>
      </c>
      <c r="HDW62" s="763">
        <f>'Detailed Budget'!HEI72</f>
        <v>0</v>
      </c>
      <c r="HDX62" s="763">
        <f>'Detailed Budget'!HEJ72</f>
        <v>0</v>
      </c>
      <c r="HDY62" s="763">
        <f>'Detailed Budget'!HEK72</f>
        <v>0</v>
      </c>
      <c r="HDZ62" s="763">
        <f>'Detailed Budget'!HEL72</f>
        <v>0</v>
      </c>
      <c r="HEA62" s="763">
        <f>'Detailed Budget'!HEM72</f>
        <v>0</v>
      </c>
      <c r="HEB62" s="763">
        <f>'Detailed Budget'!HEN72</f>
        <v>0</v>
      </c>
      <c r="HEC62" s="763">
        <f>'Detailed Budget'!HEO72</f>
        <v>0</v>
      </c>
      <c r="HED62" s="763">
        <f>'Detailed Budget'!HEP72</f>
        <v>0</v>
      </c>
      <c r="HEE62" s="763">
        <f>'Detailed Budget'!HEQ72</f>
        <v>0</v>
      </c>
      <c r="HEF62" s="763">
        <f>'Detailed Budget'!HER72</f>
        <v>0</v>
      </c>
      <c r="HEG62" s="763">
        <f>'Detailed Budget'!HES72</f>
        <v>0</v>
      </c>
      <c r="HEH62" s="763">
        <f>'Detailed Budget'!HET72</f>
        <v>0</v>
      </c>
      <c r="HEI62" s="763">
        <f>'Detailed Budget'!HEU72</f>
        <v>0</v>
      </c>
      <c r="HEJ62" s="763">
        <f>'Detailed Budget'!HEV72</f>
        <v>0</v>
      </c>
      <c r="HEK62" s="763">
        <f>'Detailed Budget'!HEW72</f>
        <v>0</v>
      </c>
      <c r="HEL62" s="763">
        <f>'Detailed Budget'!HEX72</f>
        <v>0</v>
      </c>
      <c r="HEM62" s="763">
        <f>'Detailed Budget'!HEY72</f>
        <v>0</v>
      </c>
      <c r="HEN62" s="763">
        <f>'Detailed Budget'!HEZ72</f>
        <v>0</v>
      </c>
      <c r="HEO62" s="763">
        <f>'Detailed Budget'!HFA72</f>
        <v>0</v>
      </c>
      <c r="HEP62" s="763">
        <f>'Detailed Budget'!HFB72</f>
        <v>0</v>
      </c>
      <c r="HEQ62" s="763">
        <f>'Detailed Budget'!HFC72</f>
        <v>0</v>
      </c>
      <c r="HER62" s="763">
        <f>'Detailed Budget'!HFD72</f>
        <v>0</v>
      </c>
      <c r="HES62" s="763">
        <f>'Detailed Budget'!HFE72</f>
        <v>0</v>
      </c>
      <c r="HET62" s="763">
        <f>'Detailed Budget'!HFF72</f>
        <v>0</v>
      </c>
      <c r="HEU62" s="763">
        <f>'Detailed Budget'!HFG72</f>
        <v>0</v>
      </c>
      <c r="HEV62" s="763">
        <f>'Detailed Budget'!HFH72</f>
        <v>0</v>
      </c>
      <c r="HEW62" s="763">
        <f>'Detailed Budget'!HFI72</f>
        <v>0</v>
      </c>
      <c r="HEX62" s="763">
        <f>'Detailed Budget'!HFJ72</f>
        <v>0</v>
      </c>
      <c r="HEY62" s="763">
        <f>'Detailed Budget'!HFK72</f>
        <v>0</v>
      </c>
      <c r="HEZ62" s="763">
        <f>'Detailed Budget'!HFL72</f>
        <v>0</v>
      </c>
      <c r="HFA62" s="763">
        <f>'Detailed Budget'!HFM72</f>
        <v>0</v>
      </c>
      <c r="HFB62" s="763">
        <f>'Detailed Budget'!HFN72</f>
        <v>0</v>
      </c>
      <c r="HFC62" s="763">
        <f>'Detailed Budget'!HFO72</f>
        <v>0</v>
      </c>
      <c r="HFD62" s="763">
        <f>'Detailed Budget'!HFP72</f>
        <v>0</v>
      </c>
      <c r="HFE62" s="763">
        <f>'Detailed Budget'!HFQ72</f>
        <v>0</v>
      </c>
      <c r="HFF62" s="763">
        <f>'Detailed Budget'!HFR72</f>
        <v>0</v>
      </c>
      <c r="HFG62" s="763">
        <f>'Detailed Budget'!HFS72</f>
        <v>0</v>
      </c>
      <c r="HFH62" s="763">
        <f>'Detailed Budget'!HFT72</f>
        <v>0</v>
      </c>
      <c r="HFI62" s="763">
        <f>'Detailed Budget'!HFU72</f>
        <v>0</v>
      </c>
      <c r="HFJ62" s="763">
        <f>'Detailed Budget'!HFV72</f>
        <v>0</v>
      </c>
      <c r="HFK62" s="763">
        <f>'Detailed Budget'!HFW72</f>
        <v>0</v>
      </c>
      <c r="HFL62" s="763">
        <f>'Detailed Budget'!HFX72</f>
        <v>0</v>
      </c>
      <c r="HFM62" s="763">
        <f>'Detailed Budget'!HFY72</f>
        <v>0</v>
      </c>
      <c r="HFN62" s="763">
        <f>'Detailed Budget'!HFZ72</f>
        <v>0</v>
      </c>
      <c r="HFO62" s="763">
        <f>'Detailed Budget'!HGA72</f>
        <v>0</v>
      </c>
      <c r="HFP62" s="763">
        <f>'Detailed Budget'!HGB72</f>
        <v>0</v>
      </c>
      <c r="HFQ62" s="763">
        <f>'Detailed Budget'!HGC72</f>
        <v>0</v>
      </c>
      <c r="HFR62" s="763">
        <f>'Detailed Budget'!HGD72</f>
        <v>0</v>
      </c>
      <c r="HFS62" s="763">
        <f>'Detailed Budget'!HGE72</f>
        <v>0</v>
      </c>
      <c r="HFT62" s="763">
        <f>'Detailed Budget'!HGF72</f>
        <v>0</v>
      </c>
      <c r="HFU62" s="763">
        <f>'Detailed Budget'!HGG72</f>
        <v>0</v>
      </c>
      <c r="HFV62" s="763">
        <f>'Detailed Budget'!HGH72</f>
        <v>0</v>
      </c>
      <c r="HFW62" s="763">
        <f>'Detailed Budget'!HGI72</f>
        <v>0</v>
      </c>
      <c r="HFX62" s="763">
        <f>'Detailed Budget'!HGJ72</f>
        <v>0</v>
      </c>
      <c r="HFY62" s="763">
        <f>'Detailed Budget'!HGK72</f>
        <v>0</v>
      </c>
      <c r="HFZ62" s="763">
        <f>'Detailed Budget'!HGL72</f>
        <v>0</v>
      </c>
      <c r="HGA62" s="763">
        <f>'Detailed Budget'!HGM72</f>
        <v>0</v>
      </c>
      <c r="HGB62" s="763">
        <f>'Detailed Budget'!HGN72</f>
        <v>0</v>
      </c>
      <c r="HGC62" s="763">
        <f>'Detailed Budget'!HGO72</f>
        <v>0</v>
      </c>
      <c r="HGD62" s="763">
        <f>'Detailed Budget'!HGP72</f>
        <v>0</v>
      </c>
      <c r="HGE62" s="763">
        <f>'Detailed Budget'!HGQ72</f>
        <v>0</v>
      </c>
      <c r="HGF62" s="763">
        <f>'Detailed Budget'!HGR72</f>
        <v>0</v>
      </c>
      <c r="HGG62" s="763">
        <f>'Detailed Budget'!HGS72</f>
        <v>0</v>
      </c>
      <c r="HGH62" s="763">
        <f>'Detailed Budget'!HGT72</f>
        <v>0</v>
      </c>
      <c r="HGI62" s="763">
        <f>'Detailed Budget'!HGU72</f>
        <v>0</v>
      </c>
      <c r="HGJ62" s="763">
        <f>'Detailed Budget'!HGV72</f>
        <v>0</v>
      </c>
      <c r="HGK62" s="763">
        <f>'Detailed Budget'!HGW72</f>
        <v>0</v>
      </c>
      <c r="HGL62" s="763">
        <f>'Detailed Budget'!HGX72</f>
        <v>0</v>
      </c>
      <c r="HGM62" s="763">
        <f>'Detailed Budget'!HGY72</f>
        <v>0</v>
      </c>
      <c r="HGN62" s="763">
        <f>'Detailed Budget'!HGZ72</f>
        <v>0</v>
      </c>
      <c r="HGO62" s="763">
        <f>'Detailed Budget'!HHA72</f>
        <v>0</v>
      </c>
      <c r="HGP62" s="763">
        <f>'Detailed Budget'!HHB72</f>
        <v>0</v>
      </c>
      <c r="HGQ62" s="763">
        <f>'Detailed Budget'!HHC72</f>
        <v>0</v>
      </c>
      <c r="HGR62" s="763">
        <f>'Detailed Budget'!HHD72</f>
        <v>0</v>
      </c>
      <c r="HGS62" s="763">
        <f>'Detailed Budget'!HHE72</f>
        <v>0</v>
      </c>
      <c r="HGT62" s="763">
        <f>'Detailed Budget'!HHF72</f>
        <v>0</v>
      </c>
      <c r="HGU62" s="763">
        <f>'Detailed Budget'!HHG72</f>
        <v>0</v>
      </c>
      <c r="HGV62" s="763">
        <f>'Detailed Budget'!HHH72</f>
        <v>0</v>
      </c>
      <c r="HGW62" s="763">
        <f>'Detailed Budget'!HHI72</f>
        <v>0</v>
      </c>
      <c r="HGX62" s="763">
        <f>'Detailed Budget'!HHJ72</f>
        <v>0</v>
      </c>
      <c r="HGY62" s="763">
        <f>'Detailed Budget'!HHK72</f>
        <v>0</v>
      </c>
      <c r="HGZ62" s="763">
        <f>'Detailed Budget'!HHL72</f>
        <v>0</v>
      </c>
      <c r="HHA62" s="763">
        <f>'Detailed Budget'!HHM72</f>
        <v>0</v>
      </c>
      <c r="HHB62" s="763">
        <f>'Detailed Budget'!HHN72</f>
        <v>0</v>
      </c>
      <c r="HHC62" s="763">
        <f>'Detailed Budget'!HHO72</f>
        <v>0</v>
      </c>
      <c r="HHD62" s="763">
        <f>'Detailed Budget'!HHP72</f>
        <v>0</v>
      </c>
      <c r="HHE62" s="763">
        <f>'Detailed Budget'!HHQ72</f>
        <v>0</v>
      </c>
      <c r="HHF62" s="763">
        <f>'Detailed Budget'!HHR72</f>
        <v>0</v>
      </c>
      <c r="HHG62" s="763">
        <f>'Detailed Budget'!HHS72</f>
        <v>0</v>
      </c>
      <c r="HHH62" s="763">
        <f>'Detailed Budget'!HHT72</f>
        <v>0</v>
      </c>
      <c r="HHI62" s="763">
        <f>'Detailed Budget'!HHU72</f>
        <v>0</v>
      </c>
      <c r="HHJ62" s="763">
        <f>'Detailed Budget'!HHV72</f>
        <v>0</v>
      </c>
      <c r="HHK62" s="763">
        <f>'Detailed Budget'!HHW72</f>
        <v>0</v>
      </c>
      <c r="HHL62" s="763">
        <f>'Detailed Budget'!HHX72</f>
        <v>0</v>
      </c>
      <c r="HHM62" s="763">
        <f>'Detailed Budget'!HHY72</f>
        <v>0</v>
      </c>
      <c r="HHN62" s="763">
        <f>'Detailed Budget'!HHZ72</f>
        <v>0</v>
      </c>
      <c r="HHO62" s="763">
        <f>'Detailed Budget'!HIA72</f>
        <v>0</v>
      </c>
      <c r="HHP62" s="763">
        <f>'Detailed Budget'!HIB72</f>
        <v>0</v>
      </c>
      <c r="HHQ62" s="763">
        <f>'Detailed Budget'!HIC72</f>
        <v>0</v>
      </c>
      <c r="HHR62" s="763">
        <f>'Detailed Budget'!HID72</f>
        <v>0</v>
      </c>
      <c r="HHS62" s="763">
        <f>'Detailed Budget'!HIE72</f>
        <v>0</v>
      </c>
      <c r="HHT62" s="763">
        <f>'Detailed Budget'!HIF72</f>
        <v>0</v>
      </c>
      <c r="HHU62" s="763">
        <f>'Detailed Budget'!HIG72</f>
        <v>0</v>
      </c>
      <c r="HHV62" s="763">
        <f>'Detailed Budget'!HIH72</f>
        <v>0</v>
      </c>
      <c r="HHW62" s="763">
        <f>'Detailed Budget'!HII72</f>
        <v>0</v>
      </c>
      <c r="HHX62" s="763">
        <f>'Detailed Budget'!HIJ72</f>
        <v>0</v>
      </c>
      <c r="HHY62" s="763">
        <f>'Detailed Budget'!HIK72</f>
        <v>0</v>
      </c>
      <c r="HHZ62" s="763">
        <f>'Detailed Budget'!HIL72</f>
        <v>0</v>
      </c>
      <c r="HIA62" s="763">
        <f>'Detailed Budget'!HIM72</f>
        <v>0</v>
      </c>
      <c r="HIB62" s="763">
        <f>'Detailed Budget'!HIN72</f>
        <v>0</v>
      </c>
      <c r="HIC62" s="763">
        <f>'Detailed Budget'!HIO72</f>
        <v>0</v>
      </c>
      <c r="HID62" s="763">
        <f>'Detailed Budget'!HIP72</f>
        <v>0</v>
      </c>
      <c r="HIE62" s="763">
        <f>'Detailed Budget'!HIQ72</f>
        <v>0</v>
      </c>
      <c r="HIF62" s="763">
        <f>'Detailed Budget'!HIR72</f>
        <v>0</v>
      </c>
      <c r="HIG62" s="763">
        <f>'Detailed Budget'!HIS72</f>
        <v>0</v>
      </c>
      <c r="HIH62" s="763">
        <f>'Detailed Budget'!HIT72</f>
        <v>0</v>
      </c>
      <c r="HII62" s="763">
        <f>'Detailed Budget'!HIU72</f>
        <v>0</v>
      </c>
      <c r="HIJ62" s="763">
        <f>'Detailed Budget'!HIV72</f>
        <v>0</v>
      </c>
      <c r="HIK62" s="763">
        <f>'Detailed Budget'!HIW72</f>
        <v>0</v>
      </c>
      <c r="HIL62" s="763">
        <f>'Detailed Budget'!HIX72</f>
        <v>0</v>
      </c>
      <c r="HIM62" s="763">
        <f>'Detailed Budget'!HIY72</f>
        <v>0</v>
      </c>
      <c r="HIN62" s="763">
        <f>'Detailed Budget'!HIZ72</f>
        <v>0</v>
      </c>
      <c r="HIO62" s="763">
        <f>'Detailed Budget'!HJA72</f>
        <v>0</v>
      </c>
      <c r="HIP62" s="763">
        <f>'Detailed Budget'!HJB72</f>
        <v>0</v>
      </c>
      <c r="HIQ62" s="763">
        <f>'Detailed Budget'!HJC72</f>
        <v>0</v>
      </c>
      <c r="HIR62" s="763">
        <f>'Detailed Budget'!HJD72</f>
        <v>0</v>
      </c>
      <c r="HIS62" s="763">
        <f>'Detailed Budget'!HJE72</f>
        <v>0</v>
      </c>
      <c r="HIT62" s="763">
        <f>'Detailed Budget'!HJF72</f>
        <v>0</v>
      </c>
      <c r="HIU62" s="763">
        <f>'Detailed Budget'!HJG72</f>
        <v>0</v>
      </c>
      <c r="HIV62" s="763">
        <f>'Detailed Budget'!HJH72</f>
        <v>0</v>
      </c>
      <c r="HIW62" s="763">
        <f>'Detailed Budget'!HJI72</f>
        <v>0</v>
      </c>
      <c r="HIX62" s="763">
        <f>'Detailed Budget'!HJJ72</f>
        <v>0</v>
      </c>
      <c r="HIY62" s="763">
        <f>'Detailed Budget'!HJK72</f>
        <v>0</v>
      </c>
      <c r="HIZ62" s="763">
        <f>'Detailed Budget'!HJL72</f>
        <v>0</v>
      </c>
      <c r="HJA62" s="763">
        <f>'Detailed Budget'!HJM72</f>
        <v>0</v>
      </c>
      <c r="HJB62" s="763">
        <f>'Detailed Budget'!HJN72</f>
        <v>0</v>
      </c>
      <c r="HJC62" s="763">
        <f>'Detailed Budget'!HJO72</f>
        <v>0</v>
      </c>
      <c r="HJD62" s="763">
        <f>'Detailed Budget'!HJP72</f>
        <v>0</v>
      </c>
      <c r="HJE62" s="763">
        <f>'Detailed Budget'!HJQ72</f>
        <v>0</v>
      </c>
      <c r="HJF62" s="763">
        <f>'Detailed Budget'!HJR72</f>
        <v>0</v>
      </c>
      <c r="HJG62" s="763">
        <f>'Detailed Budget'!HJS72</f>
        <v>0</v>
      </c>
      <c r="HJH62" s="763">
        <f>'Detailed Budget'!HJT72</f>
        <v>0</v>
      </c>
      <c r="HJI62" s="763">
        <f>'Detailed Budget'!HJU72</f>
        <v>0</v>
      </c>
      <c r="HJJ62" s="763">
        <f>'Detailed Budget'!HJV72</f>
        <v>0</v>
      </c>
      <c r="HJK62" s="763">
        <f>'Detailed Budget'!HJW72</f>
        <v>0</v>
      </c>
      <c r="HJL62" s="763">
        <f>'Detailed Budget'!HJX72</f>
        <v>0</v>
      </c>
      <c r="HJM62" s="763">
        <f>'Detailed Budget'!HJY72</f>
        <v>0</v>
      </c>
      <c r="HJN62" s="763">
        <f>'Detailed Budget'!HJZ72</f>
        <v>0</v>
      </c>
      <c r="HJO62" s="763">
        <f>'Detailed Budget'!HKA72</f>
        <v>0</v>
      </c>
      <c r="HJP62" s="763">
        <f>'Detailed Budget'!HKB72</f>
        <v>0</v>
      </c>
      <c r="HJQ62" s="763">
        <f>'Detailed Budget'!HKC72</f>
        <v>0</v>
      </c>
      <c r="HJR62" s="763">
        <f>'Detailed Budget'!HKD72</f>
        <v>0</v>
      </c>
      <c r="HJS62" s="763">
        <f>'Detailed Budget'!HKE72</f>
        <v>0</v>
      </c>
      <c r="HJT62" s="763">
        <f>'Detailed Budget'!HKF72</f>
        <v>0</v>
      </c>
      <c r="HJU62" s="763">
        <f>'Detailed Budget'!HKG72</f>
        <v>0</v>
      </c>
      <c r="HJV62" s="763">
        <f>'Detailed Budget'!HKH72</f>
        <v>0</v>
      </c>
      <c r="HJW62" s="763">
        <f>'Detailed Budget'!HKI72</f>
        <v>0</v>
      </c>
      <c r="HJX62" s="763">
        <f>'Detailed Budget'!HKJ72</f>
        <v>0</v>
      </c>
      <c r="HJY62" s="763">
        <f>'Detailed Budget'!HKK72</f>
        <v>0</v>
      </c>
      <c r="HJZ62" s="763">
        <f>'Detailed Budget'!HKL72</f>
        <v>0</v>
      </c>
      <c r="HKA62" s="763">
        <f>'Detailed Budget'!HKM72</f>
        <v>0</v>
      </c>
      <c r="HKB62" s="763">
        <f>'Detailed Budget'!HKN72</f>
        <v>0</v>
      </c>
      <c r="HKC62" s="763">
        <f>'Detailed Budget'!HKO72</f>
        <v>0</v>
      </c>
      <c r="HKD62" s="763">
        <f>'Detailed Budget'!HKP72</f>
        <v>0</v>
      </c>
      <c r="HKE62" s="763">
        <f>'Detailed Budget'!HKQ72</f>
        <v>0</v>
      </c>
      <c r="HKF62" s="763">
        <f>'Detailed Budget'!HKR72</f>
        <v>0</v>
      </c>
      <c r="HKG62" s="763">
        <f>'Detailed Budget'!HKS72</f>
        <v>0</v>
      </c>
      <c r="HKH62" s="763">
        <f>'Detailed Budget'!HKT72</f>
        <v>0</v>
      </c>
      <c r="HKI62" s="763">
        <f>'Detailed Budget'!HKU72</f>
        <v>0</v>
      </c>
      <c r="HKJ62" s="763">
        <f>'Detailed Budget'!HKV72</f>
        <v>0</v>
      </c>
      <c r="HKK62" s="763">
        <f>'Detailed Budget'!HKW72</f>
        <v>0</v>
      </c>
      <c r="HKL62" s="763">
        <f>'Detailed Budget'!HKX72</f>
        <v>0</v>
      </c>
      <c r="HKM62" s="763">
        <f>'Detailed Budget'!HKY72</f>
        <v>0</v>
      </c>
      <c r="HKN62" s="763">
        <f>'Detailed Budget'!HKZ72</f>
        <v>0</v>
      </c>
      <c r="HKO62" s="763">
        <f>'Detailed Budget'!HLA72</f>
        <v>0</v>
      </c>
      <c r="HKP62" s="763">
        <f>'Detailed Budget'!HLB72</f>
        <v>0</v>
      </c>
      <c r="HKQ62" s="763">
        <f>'Detailed Budget'!HLC72</f>
        <v>0</v>
      </c>
      <c r="HKR62" s="763">
        <f>'Detailed Budget'!HLD72</f>
        <v>0</v>
      </c>
      <c r="HKS62" s="763">
        <f>'Detailed Budget'!HLE72</f>
        <v>0</v>
      </c>
      <c r="HKT62" s="763">
        <f>'Detailed Budget'!HLF72</f>
        <v>0</v>
      </c>
      <c r="HKU62" s="763">
        <f>'Detailed Budget'!HLG72</f>
        <v>0</v>
      </c>
      <c r="HKV62" s="763">
        <f>'Detailed Budget'!HLH72</f>
        <v>0</v>
      </c>
      <c r="HKW62" s="763">
        <f>'Detailed Budget'!HLI72</f>
        <v>0</v>
      </c>
      <c r="HKX62" s="763">
        <f>'Detailed Budget'!HLJ72</f>
        <v>0</v>
      </c>
      <c r="HKY62" s="763">
        <f>'Detailed Budget'!HLK72</f>
        <v>0</v>
      </c>
      <c r="HKZ62" s="763">
        <f>'Detailed Budget'!HLL72</f>
        <v>0</v>
      </c>
      <c r="HLA62" s="763">
        <f>'Detailed Budget'!HLM72</f>
        <v>0</v>
      </c>
      <c r="HLB62" s="763">
        <f>'Detailed Budget'!HLN72</f>
        <v>0</v>
      </c>
      <c r="HLC62" s="763">
        <f>'Detailed Budget'!HLO72</f>
        <v>0</v>
      </c>
      <c r="HLD62" s="763">
        <f>'Detailed Budget'!HLP72</f>
        <v>0</v>
      </c>
      <c r="HLE62" s="763">
        <f>'Detailed Budget'!HLQ72</f>
        <v>0</v>
      </c>
      <c r="HLF62" s="763">
        <f>'Detailed Budget'!HLR72</f>
        <v>0</v>
      </c>
      <c r="HLG62" s="763">
        <f>'Detailed Budget'!HLS72</f>
        <v>0</v>
      </c>
      <c r="HLH62" s="763">
        <f>'Detailed Budget'!HLT72</f>
        <v>0</v>
      </c>
      <c r="HLI62" s="763">
        <f>'Detailed Budget'!HLU72</f>
        <v>0</v>
      </c>
      <c r="HLJ62" s="763">
        <f>'Detailed Budget'!HLV72</f>
        <v>0</v>
      </c>
      <c r="HLK62" s="763">
        <f>'Detailed Budget'!HLW72</f>
        <v>0</v>
      </c>
      <c r="HLL62" s="763">
        <f>'Detailed Budget'!HLX72</f>
        <v>0</v>
      </c>
      <c r="HLM62" s="763">
        <f>'Detailed Budget'!HLY72</f>
        <v>0</v>
      </c>
      <c r="HLN62" s="763">
        <f>'Detailed Budget'!HLZ72</f>
        <v>0</v>
      </c>
      <c r="HLO62" s="763">
        <f>'Detailed Budget'!HMA72</f>
        <v>0</v>
      </c>
      <c r="HLP62" s="763">
        <f>'Detailed Budget'!HMB72</f>
        <v>0</v>
      </c>
      <c r="HLQ62" s="763">
        <f>'Detailed Budget'!HMC72</f>
        <v>0</v>
      </c>
      <c r="HLR62" s="763">
        <f>'Detailed Budget'!HMD72</f>
        <v>0</v>
      </c>
      <c r="HLS62" s="763">
        <f>'Detailed Budget'!HME72</f>
        <v>0</v>
      </c>
      <c r="HLT62" s="763">
        <f>'Detailed Budget'!HMF72</f>
        <v>0</v>
      </c>
      <c r="HLU62" s="763">
        <f>'Detailed Budget'!HMG72</f>
        <v>0</v>
      </c>
      <c r="HLV62" s="763">
        <f>'Detailed Budget'!HMH72</f>
        <v>0</v>
      </c>
      <c r="HLW62" s="763">
        <f>'Detailed Budget'!HMI72</f>
        <v>0</v>
      </c>
      <c r="HLX62" s="763">
        <f>'Detailed Budget'!HMJ72</f>
        <v>0</v>
      </c>
      <c r="HLY62" s="763">
        <f>'Detailed Budget'!HMK72</f>
        <v>0</v>
      </c>
      <c r="HLZ62" s="763">
        <f>'Detailed Budget'!HML72</f>
        <v>0</v>
      </c>
      <c r="HMA62" s="763">
        <f>'Detailed Budget'!HMM72</f>
        <v>0</v>
      </c>
      <c r="HMB62" s="763">
        <f>'Detailed Budget'!HMN72</f>
        <v>0</v>
      </c>
      <c r="HMC62" s="763">
        <f>'Detailed Budget'!HMO72</f>
        <v>0</v>
      </c>
      <c r="HMD62" s="763">
        <f>'Detailed Budget'!HMP72</f>
        <v>0</v>
      </c>
      <c r="HME62" s="763">
        <f>'Detailed Budget'!HMQ72</f>
        <v>0</v>
      </c>
      <c r="HMF62" s="763">
        <f>'Detailed Budget'!HMR72</f>
        <v>0</v>
      </c>
      <c r="HMG62" s="763">
        <f>'Detailed Budget'!HMS72</f>
        <v>0</v>
      </c>
      <c r="HMH62" s="763">
        <f>'Detailed Budget'!HMT72</f>
        <v>0</v>
      </c>
      <c r="HMI62" s="763">
        <f>'Detailed Budget'!HMU72</f>
        <v>0</v>
      </c>
      <c r="HMJ62" s="763">
        <f>'Detailed Budget'!HMV72</f>
        <v>0</v>
      </c>
      <c r="HMK62" s="763">
        <f>'Detailed Budget'!HMW72</f>
        <v>0</v>
      </c>
      <c r="HML62" s="763">
        <f>'Detailed Budget'!HMX72</f>
        <v>0</v>
      </c>
      <c r="HMM62" s="763">
        <f>'Detailed Budget'!HMY72</f>
        <v>0</v>
      </c>
      <c r="HMN62" s="763">
        <f>'Detailed Budget'!HMZ72</f>
        <v>0</v>
      </c>
      <c r="HMO62" s="763">
        <f>'Detailed Budget'!HNA72</f>
        <v>0</v>
      </c>
      <c r="HMP62" s="763">
        <f>'Detailed Budget'!HNB72</f>
        <v>0</v>
      </c>
      <c r="HMQ62" s="763">
        <f>'Detailed Budget'!HNC72</f>
        <v>0</v>
      </c>
      <c r="HMR62" s="763">
        <f>'Detailed Budget'!HND72</f>
        <v>0</v>
      </c>
      <c r="HMS62" s="763">
        <f>'Detailed Budget'!HNE72</f>
        <v>0</v>
      </c>
      <c r="HMT62" s="763">
        <f>'Detailed Budget'!HNF72</f>
        <v>0</v>
      </c>
      <c r="HMU62" s="763">
        <f>'Detailed Budget'!HNG72</f>
        <v>0</v>
      </c>
      <c r="HMV62" s="763">
        <f>'Detailed Budget'!HNH72</f>
        <v>0</v>
      </c>
      <c r="HMW62" s="763">
        <f>'Detailed Budget'!HNI72</f>
        <v>0</v>
      </c>
      <c r="HMX62" s="763">
        <f>'Detailed Budget'!HNJ72</f>
        <v>0</v>
      </c>
      <c r="HMY62" s="763">
        <f>'Detailed Budget'!HNK72</f>
        <v>0</v>
      </c>
      <c r="HMZ62" s="763">
        <f>'Detailed Budget'!HNL72</f>
        <v>0</v>
      </c>
      <c r="HNA62" s="763">
        <f>'Detailed Budget'!HNM72</f>
        <v>0</v>
      </c>
      <c r="HNB62" s="763">
        <f>'Detailed Budget'!HNN72</f>
        <v>0</v>
      </c>
      <c r="HNC62" s="763">
        <f>'Detailed Budget'!HNO72</f>
        <v>0</v>
      </c>
      <c r="HND62" s="763">
        <f>'Detailed Budget'!HNP72</f>
        <v>0</v>
      </c>
      <c r="HNE62" s="763">
        <f>'Detailed Budget'!HNQ72</f>
        <v>0</v>
      </c>
      <c r="HNF62" s="763">
        <f>'Detailed Budget'!HNR72</f>
        <v>0</v>
      </c>
      <c r="HNG62" s="763">
        <f>'Detailed Budget'!HNS72</f>
        <v>0</v>
      </c>
      <c r="HNH62" s="763">
        <f>'Detailed Budget'!HNT72</f>
        <v>0</v>
      </c>
      <c r="HNI62" s="763">
        <f>'Detailed Budget'!HNU72</f>
        <v>0</v>
      </c>
      <c r="HNJ62" s="763">
        <f>'Detailed Budget'!HNV72</f>
        <v>0</v>
      </c>
      <c r="HNK62" s="763">
        <f>'Detailed Budget'!HNW72</f>
        <v>0</v>
      </c>
      <c r="HNL62" s="763">
        <f>'Detailed Budget'!HNX72</f>
        <v>0</v>
      </c>
      <c r="HNM62" s="763">
        <f>'Detailed Budget'!HNY72</f>
        <v>0</v>
      </c>
      <c r="HNN62" s="763">
        <f>'Detailed Budget'!HNZ72</f>
        <v>0</v>
      </c>
      <c r="HNO62" s="763">
        <f>'Detailed Budget'!HOA72</f>
        <v>0</v>
      </c>
      <c r="HNP62" s="763">
        <f>'Detailed Budget'!HOB72</f>
        <v>0</v>
      </c>
      <c r="HNQ62" s="763">
        <f>'Detailed Budget'!HOC72</f>
        <v>0</v>
      </c>
      <c r="HNR62" s="763">
        <f>'Detailed Budget'!HOD72</f>
        <v>0</v>
      </c>
      <c r="HNS62" s="763">
        <f>'Detailed Budget'!HOE72</f>
        <v>0</v>
      </c>
      <c r="HNT62" s="763">
        <f>'Detailed Budget'!HOF72</f>
        <v>0</v>
      </c>
      <c r="HNU62" s="763">
        <f>'Detailed Budget'!HOG72</f>
        <v>0</v>
      </c>
      <c r="HNV62" s="763">
        <f>'Detailed Budget'!HOH72</f>
        <v>0</v>
      </c>
      <c r="HNW62" s="763">
        <f>'Detailed Budget'!HOI72</f>
        <v>0</v>
      </c>
      <c r="HNX62" s="763">
        <f>'Detailed Budget'!HOJ72</f>
        <v>0</v>
      </c>
      <c r="HNY62" s="763">
        <f>'Detailed Budget'!HOK72</f>
        <v>0</v>
      </c>
      <c r="HNZ62" s="763">
        <f>'Detailed Budget'!HOL72</f>
        <v>0</v>
      </c>
      <c r="HOA62" s="763">
        <f>'Detailed Budget'!HOM72</f>
        <v>0</v>
      </c>
      <c r="HOB62" s="763">
        <f>'Detailed Budget'!HON72</f>
        <v>0</v>
      </c>
      <c r="HOC62" s="763">
        <f>'Detailed Budget'!HOO72</f>
        <v>0</v>
      </c>
      <c r="HOD62" s="763">
        <f>'Detailed Budget'!HOP72</f>
        <v>0</v>
      </c>
      <c r="HOE62" s="763">
        <f>'Detailed Budget'!HOQ72</f>
        <v>0</v>
      </c>
      <c r="HOF62" s="763">
        <f>'Detailed Budget'!HOR72</f>
        <v>0</v>
      </c>
      <c r="HOG62" s="763">
        <f>'Detailed Budget'!HOS72</f>
        <v>0</v>
      </c>
      <c r="HOH62" s="763">
        <f>'Detailed Budget'!HOT72</f>
        <v>0</v>
      </c>
      <c r="HOI62" s="763">
        <f>'Detailed Budget'!HOU72</f>
        <v>0</v>
      </c>
      <c r="HOJ62" s="763">
        <f>'Detailed Budget'!HOV72</f>
        <v>0</v>
      </c>
      <c r="HOK62" s="763">
        <f>'Detailed Budget'!HOW72</f>
        <v>0</v>
      </c>
      <c r="HOL62" s="763">
        <f>'Detailed Budget'!HOX72</f>
        <v>0</v>
      </c>
      <c r="HOM62" s="763">
        <f>'Detailed Budget'!HOY72</f>
        <v>0</v>
      </c>
      <c r="HON62" s="763">
        <f>'Detailed Budget'!HOZ72</f>
        <v>0</v>
      </c>
      <c r="HOO62" s="763">
        <f>'Detailed Budget'!HPA72</f>
        <v>0</v>
      </c>
      <c r="HOP62" s="763">
        <f>'Detailed Budget'!HPB72</f>
        <v>0</v>
      </c>
      <c r="HOQ62" s="763">
        <f>'Detailed Budget'!HPC72</f>
        <v>0</v>
      </c>
      <c r="HOR62" s="763">
        <f>'Detailed Budget'!HPD72</f>
        <v>0</v>
      </c>
      <c r="HOS62" s="763">
        <f>'Detailed Budget'!HPE72</f>
        <v>0</v>
      </c>
      <c r="HOT62" s="763">
        <f>'Detailed Budget'!HPF72</f>
        <v>0</v>
      </c>
      <c r="HOU62" s="763">
        <f>'Detailed Budget'!HPG72</f>
        <v>0</v>
      </c>
      <c r="HOV62" s="763">
        <f>'Detailed Budget'!HPH72</f>
        <v>0</v>
      </c>
      <c r="HOW62" s="763">
        <f>'Detailed Budget'!HPI72</f>
        <v>0</v>
      </c>
      <c r="HOX62" s="763">
        <f>'Detailed Budget'!HPJ72</f>
        <v>0</v>
      </c>
      <c r="HOY62" s="763">
        <f>'Detailed Budget'!HPK72</f>
        <v>0</v>
      </c>
      <c r="HOZ62" s="763">
        <f>'Detailed Budget'!HPL72</f>
        <v>0</v>
      </c>
      <c r="HPA62" s="763">
        <f>'Detailed Budget'!HPM72</f>
        <v>0</v>
      </c>
      <c r="HPB62" s="763">
        <f>'Detailed Budget'!HPN72</f>
        <v>0</v>
      </c>
      <c r="HPC62" s="763">
        <f>'Detailed Budget'!HPO72</f>
        <v>0</v>
      </c>
      <c r="HPD62" s="763">
        <f>'Detailed Budget'!HPP72</f>
        <v>0</v>
      </c>
      <c r="HPE62" s="763">
        <f>'Detailed Budget'!HPQ72</f>
        <v>0</v>
      </c>
      <c r="HPF62" s="763">
        <f>'Detailed Budget'!HPR72</f>
        <v>0</v>
      </c>
      <c r="HPG62" s="763">
        <f>'Detailed Budget'!HPS72</f>
        <v>0</v>
      </c>
      <c r="HPH62" s="763">
        <f>'Detailed Budget'!HPT72</f>
        <v>0</v>
      </c>
      <c r="HPI62" s="763">
        <f>'Detailed Budget'!HPU72</f>
        <v>0</v>
      </c>
      <c r="HPJ62" s="763">
        <f>'Detailed Budget'!HPV72</f>
        <v>0</v>
      </c>
      <c r="HPK62" s="763">
        <f>'Detailed Budget'!HPW72</f>
        <v>0</v>
      </c>
      <c r="HPL62" s="763">
        <f>'Detailed Budget'!HPX72</f>
        <v>0</v>
      </c>
      <c r="HPM62" s="763">
        <f>'Detailed Budget'!HPY72</f>
        <v>0</v>
      </c>
      <c r="HPN62" s="763">
        <f>'Detailed Budget'!HPZ72</f>
        <v>0</v>
      </c>
      <c r="HPO62" s="763">
        <f>'Detailed Budget'!HQA72</f>
        <v>0</v>
      </c>
      <c r="HPP62" s="763">
        <f>'Detailed Budget'!HQB72</f>
        <v>0</v>
      </c>
      <c r="HPQ62" s="763">
        <f>'Detailed Budget'!HQC72</f>
        <v>0</v>
      </c>
      <c r="HPR62" s="763">
        <f>'Detailed Budget'!HQD72</f>
        <v>0</v>
      </c>
      <c r="HPS62" s="763">
        <f>'Detailed Budget'!HQE72</f>
        <v>0</v>
      </c>
      <c r="HPT62" s="763">
        <f>'Detailed Budget'!HQF72</f>
        <v>0</v>
      </c>
      <c r="HPU62" s="763">
        <f>'Detailed Budget'!HQG72</f>
        <v>0</v>
      </c>
      <c r="HPV62" s="763">
        <f>'Detailed Budget'!HQH72</f>
        <v>0</v>
      </c>
      <c r="HPW62" s="763">
        <f>'Detailed Budget'!HQI72</f>
        <v>0</v>
      </c>
      <c r="HPX62" s="763">
        <f>'Detailed Budget'!HQJ72</f>
        <v>0</v>
      </c>
      <c r="HPY62" s="763">
        <f>'Detailed Budget'!HQK72</f>
        <v>0</v>
      </c>
      <c r="HPZ62" s="763">
        <f>'Detailed Budget'!HQL72</f>
        <v>0</v>
      </c>
      <c r="HQA62" s="763">
        <f>'Detailed Budget'!HQM72</f>
        <v>0</v>
      </c>
      <c r="HQB62" s="763">
        <f>'Detailed Budget'!HQN72</f>
        <v>0</v>
      </c>
      <c r="HQC62" s="763">
        <f>'Detailed Budget'!HQO72</f>
        <v>0</v>
      </c>
      <c r="HQD62" s="763">
        <f>'Detailed Budget'!HQP72</f>
        <v>0</v>
      </c>
      <c r="HQE62" s="763">
        <f>'Detailed Budget'!HQQ72</f>
        <v>0</v>
      </c>
      <c r="HQF62" s="763">
        <f>'Detailed Budget'!HQR72</f>
        <v>0</v>
      </c>
      <c r="HQG62" s="763">
        <f>'Detailed Budget'!HQS72</f>
        <v>0</v>
      </c>
      <c r="HQH62" s="763">
        <f>'Detailed Budget'!HQT72</f>
        <v>0</v>
      </c>
      <c r="HQI62" s="763">
        <f>'Detailed Budget'!HQU72</f>
        <v>0</v>
      </c>
      <c r="HQJ62" s="763">
        <f>'Detailed Budget'!HQV72</f>
        <v>0</v>
      </c>
      <c r="HQK62" s="763">
        <f>'Detailed Budget'!HQW72</f>
        <v>0</v>
      </c>
      <c r="HQL62" s="763">
        <f>'Detailed Budget'!HQX72</f>
        <v>0</v>
      </c>
      <c r="HQM62" s="763">
        <f>'Detailed Budget'!HQY72</f>
        <v>0</v>
      </c>
      <c r="HQN62" s="763">
        <f>'Detailed Budget'!HQZ72</f>
        <v>0</v>
      </c>
      <c r="HQO62" s="763">
        <f>'Detailed Budget'!HRA72</f>
        <v>0</v>
      </c>
      <c r="HQP62" s="763">
        <f>'Detailed Budget'!HRB72</f>
        <v>0</v>
      </c>
      <c r="HQQ62" s="763">
        <f>'Detailed Budget'!HRC72</f>
        <v>0</v>
      </c>
      <c r="HQR62" s="763">
        <f>'Detailed Budget'!HRD72</f>
        <v>0</v>
      </c>
      <c r="HQS62" s="763">
        <f>'Detailed Budget'!HRE72</f>
        <v>0</v>
      </c>
      <c r="HQT62" s="763">
        <f>'Detailed Budget'!HRF72</f>
        <v>0</v>
      </c>
      <c r="HQU62" s="763">
        <f>'Detailed Budget'!HRG72</f>
        <v>0</v>
      </c>
      <c r="HQV62" s="763">
        <f>'Detailed Budget'!HRH72</f>
        <v>0</v>
      </c>
      <c r="HQW62" s="763">
        <f>'Detailed Budget'!HRI72</f>
        <v>0</v>
      </c>
      <c r="HQX62" s="763">
        <f>'Detailed Budget'!HRJ72</f>
        <v>0</v>
      </c>
      <c r="HQY62" s="763">
        <f>'Detailed Budget'!HRK72</f>
        <v>0</v>
      </c>
      <c r="HQZ62" s="763">
        <f>'Detailed Budget'!HRL72</f>
        <v>0</v>
      </c>
      <c r="HRA62" s="763">
        <f>'Detailed Budget'!HRM72</f>
        <v>0</v>
      </c>
      <c r="HRB62" s="763">
        <f>'Detailed Budget'!HRN72</f>
        <v>0</v>
      </c>
      <c r="HRC62" s="763">
        <f>'Detailed Budget'!HRO72</f>
        <v>0</v>
      </c>
      <c r="HRD62" s="763">
        <f>'Detailed Budget'!HRP72</f>
        <v>0</v>
      </c>
      <c r="HRE62" s="763">
        <f>'Detailed Budget'!HRQ72</f>
        <v>0</v>
      </c>
      <c r="HRF62" s="763">
        <f>'Detailed Budget'!HRR72</f>
        <v>0</v>
      </c>
      <c r="HRG62" s="763">
        <f>'Detailed Budget'!HRS72</f>
        <v>0</v>
      </c>
      <c r="HRH62" s="763">
        <f>'Detailed Budget'!HRT72</f>
        <v>0</v>
      </c>
      <c r="HRI62" s="763">
        <f>'Detailed Budget'!HRU72</f>
        <v>0</v>
      </c>
      <c r="HRJ62" s="763">
        <f>'Detailed Budget'!HRV72</f>
        <v>0</v>
      </c>
      <c r="HRK62" s="763">
        <f>'Detailed Budget'!HRW72</f>
        <v>0</v>
      </c>
      <c r="HRL62" s="763">
        <f>'Detailed Budget'!HRX72</f>
        <v>0</v>
      </c>
      <c r="HRM62" s="763">
        <f>'Detailed Budget'!HRY72</f>
        <v>0</v>
      </c>
      <c r="HRN62" s="763">
        <f>'Detailed Budget'!HRZ72</f>
        <v>0</v>
      </c>
      <c r="HRO62" s="763">
        <f>'Detailed Budget'!HSA72</f>
        <v>0</v>
      </c>
      <c r="HRP62" s="763">
        <f>'Detailed Budget'!HSB72</f>
        <v>0</v>
      </c>
      <c r="HRQ62" s="763">
        <f>'Detailed Budget'!HSC72</f>
        <v>0</v>
      </c>
      <c r="HRR62" s="763">
        <f>'Detailed Budget'!HSD72</f>
        <v>0</v>
      </c>
      <c r="HRS62" s="763">
        <f>'Detailed Budget'!HSE72</f>
        <v>0</v>
      </c>
      <c r="HRT62" s="763">
        <f>'Detailed Budget'!HSF72</f>
        <v>0</v>
      </c>
      <c r="HRU62" s="763">
        <f>'Detailed Budget'!HSG72</f>
        <v>0</v>
      </c>
      <c r="HRV62" s="763">
        <f>'Detailed Budget'!HSH72</f>
        <v>0</v>
      </c>
      <c r="HRW62" s="763">
        <f>'Detailed Budget'!HSI72</f>
        <v>0</v>
      </c>
      <c r="HRX62" s="763">
        <f>'Detailed Budget'!HSJ72</f>
        <v>0</v>
      </c>
      <c r="HRY62" s="763">
        <f>'Detailed Budget'!HSK72</f>
        <v>0</v>
      </c>
      <c r="HRZ62" s="763">
        <f>'Detailed Budget'!HSL72</f>
        <v>0</v>
      </c>
      <c r="HSA62" s="763">
        <f>'Detailed Budget'!HSM72</f>
        <v>0</v>
      </c>
      <c r="HSB62" s="763">
        <f>'Detailed Budget'!HSN72</f>
        <v>0</v>
      </c>
      <c r="HSC62" s="763">
        <f>'Detailed Budget'!HSO72</f>
        <v>0</v>
      </c>
      <c r="HSD62" s="763">
        <f>'Detailed Budget'!HSP72</f>
        <v>0</v>
      </c>
      <c r="HSE62" s="763">
        <f>'Detailed Budget'!HSQ72</f>
        <v>0</v>
      </c>
      <c r="HSF62" s="763">
        <f>'Detailed Budget'!HSR72</f>
        <v>0</v>
      </c>
      <c r="HSG62" s="763">
        <f>'Detailed Budget'!HSS72</f>
        <v>0</v>
      </c>
      <c r="HSH62" s="763">
        <f>'Detailed Budget'!HST72</f>
        <v>0</v>
      </c>
      <c r="HSI62" s="763">
        <f>'Detailed Budget'!HSU72</f>
        <v>0</v>
      </c>
      <c r="HSJ62" s="763">
        <f>'Detailed Budget'!HSV72</f>
        <v>0</v>
      </c>
      <c r="HSK62" s="763">
        <f>'Detailed Budget'!HSW72</f>
        <v>0</v>
      </c>
      <c r="HSL62" s="763">
        <f>'Detailed Budget'!HSX72</f>
        <v>0</v>
      </c>
      <c r="HSM62" s="763">
        <f>'Detailed Budget'!HSY72</f>
        <v>0</v>
      </c>
      <c r="HSN62" s="763">
        <f>'Detailed Budget'!HSZ72</f>
        <v>0</v>
      </c>
      <c r="HSO62" s="763">
        <f>'Detailed Budget'!HTA72</f>
        <v>0</v>
      </c>
      <c r="HSP62" s="763">
        <f>'Detailed Budget'!HTB72</f>
        <v>0</v>
      </c>
      <c r="HSQ62" s="763">
        <f>'Detailed Budget'!HTC72</f>
        <v>0</v>
      </c>
      <c r="HSR62" s="763">
        <f>'Detailed Budget'!HTD72</f>
        <v>0</v>
      </c>
      <c r="HSS62" s="763">
        <f>'Detailed Budget'!HTE72</f>
        <v>0</v>
      </c>
      <c r="HST62" s="763">
        <f>'Detailed Budget'!HTF72</f>
        <v>0</v>
      </c>
      <c r="HSU62" s="763">
        <f>'Detailed Budget'!HTG72</f>
        <v>0</v>
      </c>
      <c r="HSV62" s="763">
        <f>'Detailed Budget'!HTH72</f>
        <v>0</v>
      </c>
      <c r="HSW62" s="763">
        <f>'Detailed Budget'!HTI72</f>
        <v>0</v>
      </c>
      <c r="HSX62" s="763">
        <f>'Detailed Budget'!HTJ72</f>
        <v>0</v>
      </c>
      <c r="HSY62" s="763">
        <f>'Detailed Budget'!HTK72</f>
        <v>0</v>
      </c>
      <c r="HSZ62" s="763">
        <f>'Detailed Budget'!HTL72</f>
        <v>0</v>
      </c>
      <c r="HTA62" s="763">
        <f>'Detailed Budget'!HTM72</f>
        <v>0</v>
      </c>
      <c r="HTB62" s="763">
        <f>'Detailed Budget'!HTN72</f>
        <v>0</v>
      </c>
      <c r="HTC62" s="763">
        <f>'Detailed Budget'!HTO72</f>
        <v>0</v>
      </c>
      <c r="HTD62" s="763">
        <f>'Detailed Budget'!HTP72</f>
        <v>0</v>
      </c>
      <c r="HTE62" s="763">
        <f>'Detailed Budget'!HTQ72</f>
        <v>0</v>
      </c>
      <c r="HTF62" s="763">
        <f>'Detailed Budget'!HTR72</f>
        <v>0</v>
      </c>
      <c r="HTG62" s="763">
        <f>'Detailed Budget'!HTS72</f>
        <v>0</v>
      </c>
      <c r="HTH62" s="763">
        <f>'Detailed Budget'!HTT72</f>
        <v>0</v>
      </c>
      <c r="HTI62" s="763">
        <f>'Detailed Budget'!HTU72</f>
        <v>0</v>
      </c>
      <c r="HTJ62" s="763">
        <f>'Detailed Budget'!HTV72</f>
        <v>0</v>
      </c>
      <c r="HTK62" s="763">
        <f>'Detailed Budget'!HTW72</f>
        <v>0</v>
      </c>
      <c r="HTL62" s="763">
        <f>'Detailed Budget'!HTX72</f>
        <v>0</v>
      </c>
      <c r="HTM62" s="763">
        <f>'Detailed Budget'!HTY72</f>
        <v>0</v>
      </c>
      <c r="HTN62" s="763">
        <f>'Detailed Budget'!HTZ72</f>
        <v>0</v>
      </c>
      <c r="HTO62" s="763">
        <f>'Detailed Budget'!HUA72</f>
        <v>0</v>
      </c>
      <c r="HTP62" s="763">
        <f>'Detailed Budget'!HUB72</f>
        <v>0</v>
      </c>
      <c r="HTQ62" s="763">
        <f>'Detailed Budget'!HUC72</f>
        <v>0</v>
      </c>
      <c r="HTR62" s="763">
        <f>'Detailed Budget'!HUD72</f>
        <v>0</v>
      </c>
      <c r="HTS62" s="763">
        <f>'Detailed Budget'!HUE72</f>
        <v>0</v>
      </c>
      <c r="HTT62" s="763">
        <f>'Detailed Budget'!HUF72</f>
        <v>0</v>
      </c>
      <c r="HTU62" s="763">
        <f>'Detailed Budget'!HUG72</f>
        <v>0</v>
      </c>
      <c r="HTV62" s="763">
        <f>'Detailed Budget'!HUH72</f>
        <v>0</v>
      </c>
      <c r="HTW62" s="763">
        <f>'Detailed Budget'!HUI72</f>
        <v>0</v>
      </c>
      <c r="HTX62" s="763">
        <f>'Detailed Budget'!HUJ72</f>
        <v>0</v>
      </c>
      <c r="HTY62" s="763">
        <f>'Detailed Budget'!HUK72</f>
        <v>0</v>
      </c>
      <c r="HTZ62" s="763">
        <f>'Detailed Budget'!HUL72</f>
        <v>0</v>
      </c>
      <c r="HUA62" s="763">
        <f>'Detailed Budget'!HUM72</f>
        <v>0</v>
      </c>
      <c r="HUB62" s="763">
        <f>'Detailed Budget'!HUN72</f>
        <v>0</v>
      </c>
      <c r="HUC62" s="763">
        <f>'Detailed Budget'!HUO72</f>
        <v>0</v>
      </c>
      <c r="HUD62" s="763">
        <f>'Detailed Budget'!HUP72</f>
        <v>0</v>
      </c>
      <c r="HUE62" s="763">
        <f>'Detailed Budget'!HUQ72</f>
        <v>0</v>
      </c>
      <c r="HUF62" s="763">
        <f>'Detailed Budget'!HUR72</f>
        <v>0</v>
      </c>
      <c r="HUG62" s="763">
        <f>'Detailed Budget'!HUS72</f>
        <v>0</v>
      </c>
      <c r="HUH62" s="763">
        <f>'Detailed Budget'!HUT72</f>
        <v>0</v>
      </c>
      <c r="HUI62" s="763">
        <f>'Detailed Budget'!HUU72</f>
        <v>0</v>
      </c>
      <c r="HUJ62" s="763">
        <f>'Detailed Budget'!HUV72</f>
        <v>0</v>
      </c>
      <c r="HUK62" s="763">
        <f>'Detailed Budget'!HUW72</f>
        <v>0</v>
      </c>
      <c r="HUL62" s="763">
        <f>'Detailed Budget'!HUX72</f>
        <v>0</v>
      </c>
      <c r="HUM62" s="763">
        <f>'Detailed Budget'!HUY72</f>
        <v>0</v>
      </c>
      <c r="HUN62" s="763">
        <f>'Detailed Budget'!HUZ72</f>
        <v>0</v>
      </c>
      <c r="HUO62" s="763">
        <f>'Detailed Budget'!HVA72</f>
        <v>0</v>
      </c>
      <c r="HUP62" s="763">
        <f>'Detailed Budget'!HVB72</f>
        <v>0</v>
      </c>
      <c r="HUQ62" s="763">
        <f>'Detailed Budget'!HVC72</f>
        <v>0</v>
      </c>
      <c r="HUR62" s="763">
        <f>'Detailed Budget'!HVD72</f>
        <v>0</v>
      </c>
      <c r="HUS62" s="763">
        <f>'Detailed Budget'!HVE72</f>
        <v>0</v>
      </c>
      <c r="HUT62" s="763">
        <f>'Detailed Budget'!HVF72</f>
        <v>0</v>
      </c>
      <c r="HUU62" s="763">
        <f>'Detailed Budget'!HVG72</f>
        <v>0</v>
      </c>
      <c r="HUV62" s="763">
        <f>'Detailed Budget'!HVH72</f>
        <v>0</v>
      </c>
      <c r="HUW62" s="763">
        <f>'Detailed Budget'!HVI72</f>
        <v>0</v>
      </c>
      <c r="HUX62" s="763">
        <f>'Detailed Budget'!HVJ72</f>
        <v>0</v>
      </c>
      <c r="HUY62" s="763">
        <f>'Detailed Budget'!HVK72</f>
        <v>0</v>
      </c>
      <c r="HUZ62" s="763">
        <f>'Detailed Budget'!HVL72</f>
        <v>0</v>
      </c>
      <c r="HVA62" s="763">
        <f>'Detailed Budget'!HVM72</f>
        <v>0</v>
      </c>
      <c r="HVB62" s="763">
        <f>'Detailed Budget'!HVN72</f>
        <v>0</v>
      </c>
      <c r="HVC62" s="763">
        <f>'Detailed Budget'!HVO72</f>
        <v>0</v>
      </c>
      <c r="HVD62" s="763">
        <f>'Detailed Budget'!HVP72</f>
        <v>0</v>
      </c>
      <c r="HVE62" s="763">
        <f>'Detailed Budget'!HVQ72</f>
        <v>0</v>
      </c>
      <c r="HVF62" s="763">
        <f>'Detailed Budget'!HVR72</f>
        <v>0</v>
      </c>
      <c r="HVG62" s="763">
        <f>'Detailed Budget'!HVS72</f>
        <v>0</v>
      </c>
      <c r="HVH62" s="763">
        <f>'Detailed Budget'!HVT72</f>
        <v>0</v>
      </c>
      <c r="HVI62" s="763">
        <f>'Detailed Budget'!HVU72</f>
        <v>0</v>
      </c>
      <c r="HVJ62" s="763">
        <f>'Detailed Budget'!HVV72</f>
        <v>0</v>
      </c>
      <c r="HVK62" s="763">
        <f>'Detailed Budget'!HVW72</f>
        <v>0</v>
      </c>
      <c r="HVL62" s="763">
        <f>'Detailed Budget'!HVX72</f>
        <v>0</v>
      </c>
      <c r="HVM62" s="763">
        <f>'Detailed Budget'!HVY72</f>
        <v>0</v>
      </c>
      <c r="HVN62" s="763">
        <f>'Detailed Budget'!HVZ72</f>
        <v>0</v>
      </c>
      <c r="HVO62" s="763">
        <f>'Detailed Budget'!HWA72</f>
        <v>0</v>
      </c>
      <c r="HVP62" s="763">
        <f>'Detailed Budget'!HWB72</f>
        <v>0</v>
      </c>
      <c r="HVQ62" s="763">
        <f>'Detailed Budget'!HWC72</f>
        <v>0</v>
      </c>
      <c r="HVR62" s="763">
        <f>'Detailed Budget'!HWD72</f>
        <v>0</v>
      </c>
      <c r="HVS62" s="763">
        <f>'Detailed Budget'!HWE72</f>
        <v>0</v>
      </c>
      <c r="HVT62" s="763">
        <f>'Detailed Budget'!HWF72</f>
        <v>0</v>
      </c>
      <c r="HVU62" s="763">
        <f>'Detailed Budget'!HWG72</f>
        <v>0</v>
      </c>
      <c r="HVV62" s="763">
        <f>'Detailed Budget'!HWH72</f>
        <v>0</v>
      </c>
      <c r="HVW62" s="763">
        <f>'Detailed Budget'!HWI72</f>
        <v>0</v>
      </c>
      <c r="HVX62" s="763">
        <f>'Detailed Budget'!HWJ72</f>
        <v>0</v>
      </c>
      <c r="HVY62" s="763">
        <f>'Detailed Budget'!HWK72</f>
        <v>0</v>
      </c>
      <c r="HVZ62" s="763">
        <f>'Detailed Budget'!HWL72</f>
        <v>0</v>
      </c>
      <c r="HWA62" s="763">
        <f>'Detailed Budget'!HWM72</f>
        <v>0</v>
      </c>
      <c r="HWB62" s="763">
        <f>'Detailed Budget'!HWN72</f>
        <v>0</v>
      </c>
      <c r="HWC62" s="763">
        <f>'Detailed Budget'!HWO72</f>
        <v>0</v>
      </c>
      <c r="HWD62" s="763">
        <f>'Detailed Budget'!HWP72</f>
        <v>0</v>
      </c>
      <c r="HWE62" s="763">
        <f>'Detailed Budget'!HWQ72</f>
        <v>0</v>
      </c>
      <c r="HWF62" s="763">
        <f>'Detailed Budget'!HWR72</f>
        <v>0</v>
      </c>
      <c r="HWG62" s="763">
        <f>'Detailed Budget'!HWS72</f>
        <v>0</v>
      </c>
      <c r="HWH62" s="763">
        <f>'Detailed Budget'!HWT72</f>
        <v>0</v>
      </c>
      <c r="HWI62" s="763">
        <f>'Detailed Budget'!HWU72</f>
        <v>0</v>
      </c>
      <c r="HWJ62" s="763">
        <f>'Detailed Budget'!HWV72</f>
        <v>0</v>
      </c>
      <c r="HWK62" s="763">
        <f>'Detailed Budget'!HWW72</f>
        <v>0</v>
      </c>
      <c r="HWL62" s="763">
        <f>'Detailed Budget'!HWX72</f>
        <v>0</v>
      </c>
      <c r="HWM62" s="763">
        <f>'Detailed Budget'!HWY72</f>
        <v>0</v>
      </c>
      <c r="HWN62" s="763">
        <f>'Detailed Budget'!HWZ72</f>
        <v>0</v>
      </c>
      <c r="HWO62" s="763">
        <f>'Detailed Budget'!HXA72</f>
        <v>0</v>
      </c>
      <c r="HWP62" s="763">
        <f>'Detailed Budget'!HXB72</f>
        <v>0</v>
      </c>
      <c r="HWQ62" s="763">
        <f>'Detailed Budget'!HXC72</f>
        <v>0</v>
      </c>
      <c r="HWR62" s="763">
        <f>'Detailed Budget'!HXD72</f>
        <v>0</v>
      </c>
      <c r="HWS62" s="763">
        <f>'Detailed Budget'!HXE72</f>
        <v>0</v>
      </c>
      <c r="HWT62" s="763">
        <f>'Detailed Budget'!HXF72</f>
        <v>0</v>
      </c>
      <c r="HWU62" s="763">
        <f>'Detailed Budget'!HXG72</f>
        <v>0</v>
      </c>
      <c r="HWV62" s="763">
        <f>'Detailed Budget'!HXH72</f>
        <v>0</v>
      </c>
      <c r="HWW62" s="763">
        <f>'Detailed Budget'!HXI72</f>
        <v>0</v>
      </c>
      <c r="HWX62" s="763">
        <f>'Detailed Budget'!HXJ72</f>
        <v>0</v>
      </c>
      <c r="HWY62" s="763">
        <f>'Detailed Budget'!HXK72</f>
        <v>0</v>
      </c>
      <c r="HWZ62" s="763">
        <f>'Detailed Budget'!HXL72</f>
        <v>0</v>
      </c>
      <c r="HXA62" s="763">
        <f>'Detailed Budget'!HXM72</f>
        <v>0</v>
      </c>
      <c r="HXB62" s="763">
        <f>'Detailed Budget'!HXN72</f>
        <v>0</v>
      </c>
      <c r="HXC62" s="763">
        <f>'Detailed Budget'!HXO72</f>
        <v>0</v>
      </c>
      <c r="HXD62" s="763">
        <f>'Detailed Budget'!HXP72</f>
        <v>0</v>
      </c>
      <c r="HXE62" s="763">
        <f>'Detailed Budget'!HXQ72</f>
        <v>0</v>
      </c>
      <c r="HXF62" s="763">
        <f>'Detailed Budget'!HXR72</f>
        <v>0</v>
      </c>
      <c r="HXG62" s="763">
        <f>'Detailed Budget'!HXS72</f>
        <v>0</v>
      </c>
      <c r="HXH62" s="763">
        <f>'Detailed Budget'!HXT72</f>
        <v>0</v>
      </c>
      <c r="HXI62" s="763">
        <f>'Detailed Budget'!HXU72</f>
        <v>0</v>
      </c>
      <c r="HXJ62" s="763">
        <f>'Detailed Budget'!HXV72</f>
        <v>0</v>
      </c>
      <c r="HXK62" s="763">
        <f>'Detailed Budget'!HXW72</f>
        <v>0</v>
      </c>
      <c r="HXL62" s="763">
        <f>'Detailed Budget'!HXX72</f>
        <v>0</v>
      </c>
      <c r="HXM62" s="763">
        <f>'Detailed Budget'!HXY72</f>
        <v>0</v>
      </c>
      <c r="HXN62" s="763">
        <f>'Detailed Budget'!HXZ72</f>
        <v>0</v>
      </c>
      <c r="HXO62" s="763">
        <f>'Detailed Budget'!HYA72</f>
        <v>0</v>
      </c>
      <c r="HXP62" s="763">
        <f>'Detailed Budget'!HYB72</f>
        <v>0</v>
      </c>
      <c r="HXQ62" s="763">
        <f>'Detailed Budget'!HYC72</f>
        <v>0</v>
      </c>
      <c r="HXR62" s="763">
        <f>'Detailed Budget'!HYD72</f>
        <v>0</v>
      </c>
      <c r="HXS62" s="763">
        <f>'Detailed Budget'!HYE72</f>
        <v>0</v>
      </c>
      <c r="HXT62" s="763">
        <f>'Detailed Budget'!HYF72</f>
        <v>0</v>
      </c>
      <c r="HXU62" s="763">
        <f>'Detailed Budget'!HYG72</f>
        <v>0</v>
      </c>
      <c r="HXV62" s="763">
        <f>'Detailed Budget'!HYH72</f>
        <v>0</v>
      </c>
      <c r="HXW62" s="763">
        <f>'Detailed Budget'!HYI72</f>
        <v>0</v>
      </c>
      <c r="HXX62" s="763">
        <f>'Detailed Budget'!HYJ72</f>
        <v>0</v>
      </c>
      <c r="HXY62" s="763">
        <f>'Detailed Budget'!HYK72</f>
        <v>0</v>
      </c>
      <c r="HXZ62" s="763">
        <f>'Detailed Budget'!HYL72</f>
        <v>0</v>
      </c>
      <c r="HYA62" s="763">
        <f>'Detailed Budget'!HYM72</f>
        <v>0</v>
      </c>
      <c r="HYB62" s="763">
        <f>'Detailed Budget'!HYN72</f>
        <v>0</v>
      </c>
      <c r="HYC62" s="763">
        <f>'Detailed Budget'!HYO72</f>
        <v>0</v>
      </c>
      <c r="HYD62" s="763">
        <f>'Detailed Budget'!HYP72</f>
        <v>0</v>
      </c>
      <c r="HYE62" s="763">
        <f>'Detailed Budget'!HYQ72</f>
        <v>0</v>
      </c>
      <c r="HYF62" s="763">
        <f>'Detailed Budget'!HYR72</f>
        <v>0</v>
      </c>
      <c r="HYG62" s="763">
        <f>'Detailed Budget'!HYS72</f>
        <v>0</v>
      </c>
      <c r="HYH62" s="763">
        <f>'Detailed Budget'!HYT72</f>
        <v>0</v>
      </c>
      <c r="HYI62" s="763">
        <f>'Detailed Budget'!HYU72</f>
        <v>0</v>
      </c>
      <c r="HYJ62" s="763">
        <f>'Detailed Budget'!HYV72</f>
        <v>0</v>
      </c>
      <c r="HYK62" s="763">
        <f>'Detailed Budget'!HYW72</f>
        <v>0</v>
      </c>
      <c r="HYL62" s="763">
        <f>'Detailed Budget'!HYX72</f>
        <v>0</v>
      </c>
      <c r="HYM62" s="763">
        <f>'Detailed Budget'!HYY72</f>
        <v>0</v>
      </c>
      <c r="HYN62" s="763">
        <f>'Detailed Budget'!HYZ72</f>
        <v>0</v>
      </c>
      <c r="HYO62" s="763">
        <f>'Detailed Budget'!HZA72</f>
        <v>0</v>
      </c>
      <c r="HYP62" s="763">
        <f>'Detailed Budget'!HZB72</f>
        <v>0</v>
      </c>
      <c r="HYQ62" s="763">
        <f>'Detailed Budget'!HZC72</f>
        <v>0</v>
      </c>
      <c r="HYR62" s="763">
        <f>'Detailed Budget'!HZD72</f>
        <v>0</v>
      </c>
      <c r="HYS62" s="763">
        <f>'Detailed Budget'!HZE72</f>
        <v>0</v>
      </c>
      <c r="HYT62" s="763">
        <f>'Detailed Budget'!HZF72</f>
        <v>0</v>
      </c>
      <c r="HYU62" s="763">
        <f>'Detailed Budget'!HZG72</f>
        <v>0</v>
      </c>
      <c r="HYV62" s="763">
        <f>'Detailed Budget'!HZH72</f>
        <v>0</v>
      </c>
      <c r="HYW62" s="763">
        <f>'Detailed Budget'!HZI72</f>
        <v>0</v>
      </c>
      <c r="HYX62" s="763">
        <f>'Detailed Budget'!HZJ72</f>
        <v>0</v>
      </c>
      <c r="HYY62" s="763">
        <f>'Detailed Budget'!HZK72</f>
        <v>0</v>
      </c>
      <c r="HYZ62" s="763">
        <f>'Detailed Budget'!HZL72</f>
        <v>0</v>
      </c>
      <c r="HZA62" s="763">
        <f>'Detailed Budget'!HZM72</f>
        <v>0</v>
      </c>
      <c r="HZB62" s="763">
        <f>'Detailed Budget'!HZN72</f>
        <v>0</v>
      </c>
      <c r="HZC62" s="763">
        <f>'Detailed Budget'!HZO72</f>
        <v>0</v>
      </c>
      <c r="HZD62" s="763">
        <f>'Detailed Budget'!HZP72</f>
        <v>0</v>
      </c>
      <c r="HZE62" s="763">
        <f>'Detailed Budget'!HZQ72</f>
        <v>0</v>
      </c>
      <c r="HZF62" s="763">
        <f>'Detailed Budget'!HZR72</f>
        <v>0</v>
      </c>
      <c r="HZG62" s="763">
        <f>'Detailed Budget'!HZS72</f>
        <v>0</v>
      </c>
      <c r="HZH62" s="763">
        <f>'Detailed Budget'!HZT72</f>
        <v>0</v>
      </c>
      <c r="HZI62" s="763">
        <f>'Detailed Budget'!HZU72</f>
        <v>0</v>
      </c>
      <c r="HZJ62" s="763">
        <f>'Detailed Budget'!HZV72</f>
        <v>0</v>
      </c>
      <c r="HZK62" s="763">
        <f>'Detailed Budget'!HZW72</f>
        <v>0</v>
      </c>
      <c r="HZL62" s="763">
        <f>'Detailed Budget'!HZX72</f>
        <v>0</v>
      </c>
      <c r="HZM62" s="763">
        <f>'Detailed Budget'!HZY72</f>
        <v>0</v>
      </c>
      <c r="HZN62" s="763">
        <f>'Detailed Budget'!HZZ72</f>
        <v>0</v>
      </c>
      <c r="HZO62" s="763">
        <f>'Detailed Budget'!IAA72</f>
        <v>0</v>
      </c>
      <c r="HZP62" s="763">
        <f>'Detailed Budget'!IAB72</f>
        <v>0</v>
      </c>
      <c r="HZQ62" s="763">
        <f>'Detailed Budget'!IAC72</f>
        <v>0</v>
      </c>
      <c r="HZR62" s="763">
        <f>'Detailed Budget'!IAD72</f>
        <v>0</v>
      </c>
      <c r="HZS62" s="763">
        <f>'Detailed Budget'!IAE72</f>
        <v>0</v>
      </c>
      <c r="HZT62" s="763">
        <f>'Detailed Budget'!IAF72</f>
        <v>0</v>
      </c>
      <c r="HZU62" s="763">
        <f>'Detailed Budget'!IAG72</f>
        <v>0</v>
      </c>
      <c r="HZV62" s="763">
        <f>'Detailed Budget'!IAH72</f>
        <v>0</v>
      </c>
      <c r="HZW62" s="763">
        <f>'Detailed Budget'!IAI72</f>
        <v>0</v>
      </c>
      <c r="HZX62" s="763">
        <f>'Detailed Budget'!IAJ72</f>
        <v>0</v>
      </c>
      <c r="HZY62" s="763">
        <f>'Detailed Budget'!IAK72</f>
        <v>0</v>
      </c>
      <c r="HZZ62" s="763">
        <f>'Detailed Budget'!IAL72</f>
        <v>0</v>
      </c>
      <c r="IAA62" s="763">
        <f>'Detailed Budget'!IAM72</f>
        <v>0</v>
      </c>
      <c r="IAB62" s="763">
        <f>'Detailed Budget'!IAN72</f>
        <v>0</v>
      </c>
      <c r="IAC62" s="763">
        <f>'Detailed Budget'!IAO72</f>
        <v>0</v>
      </c>
      <c r="IAD62" s="763">
        <f>'Detailed Budget'!IAP72</f>
        <v>0</v>
      </c>
      <c r="IAE62" s="763">
        <f>'Detailed Budget'!IAQ72</f>
        <v>0</v>
      </c>
      <c r="IAF62" s="763">
        <f>'Detailed Budget'!IAR72</f>
        <v>0</v>
      </c>
      <c r="IAG62" s="763">
        <f>'Detailed Budget'!IAS72</f>
        <v>0</v>
      </c>
      <c r="IAH62" s="763">
        <f>'Detailed Budget'!IAT72</f>
        <v>0</v>
      </c>
      <c r="IAI62" s="763">
        <f>'Detailed Budget'!IAU72</f>
        <v>0</v>
      </c>
      <c r="IAJ62" s="763">
        <f>'Detailed Budget'!IAV72</f>
        <v>0</v>
      </c>
      <c r="IAK62" s="763">
        <f>'Detailed Budget'!IAW72</f>
        <v>0</v>
      </c>
      <c r="IAL62" s="763">
        <f>'Detailed Budget'!IAX72</f>
        <v>0</v>
      </c>
      <c r="IAM62" s="763">
        <f>'Detailed Budget'!IAY72</f>
        <v>0</v>
      </c>
      <c r="IAN62" s="763">
        <f>'Detailed Budget'!IAZ72</f>
        <v>0</v>
      </c>
      <c r="IAO62" s="763">
        <f>'Detailed Budget'!IBA72</f>
        <v>0</v>
      </c>
      <c r="IAP62" s="763">
        <f>'Detailed Budget'!IBB72</f>
        <v>0</v>
      </c>
      <c r="IAQ62" s="763">
        <f>'Detailed Budget'!IBC72</f>
        <v>0</v>
      </c>
      <c r="IAR62" s="763">
        <f>'Detailed Budget'!IBD72</f>
        <v>0</v>
      </c>
      <c r="IAS62" s="763">
        <f>'Detailed Budget'!IBE72</f>
        <v>0</v>
      </c>
      <c r="IAT62" s="763">
        <f>'Detailed Budget'!IBF72</f>
        <v>0</v>
      </c>
      <c r="IAU62" s="763">
        <f>'Detailed Budget'!IBG72</f>
        <v>0</v>
      </c>
      <c r="IAV62" s="763">
        <f>'Detailed Budget'!IBH72</f>
        <v>0</v>
      </c>
      <c r="IAW62" s="763">
        <f>'Detailed Budget'!IBI72</f>
        <v>0</v>
      </c>
      <c r="IAX62" s="763">
        <f>'Detailed Budget'!IBJ72</f>
        <v>0</v>
      </c>
      <c r="IAY62" s="763">
        <f>'Detailed Budget'!IBK72</f>
        <v>0</v>
      </c>
      <c r="IAZ62" s="763">
        <f>'Detailed Budget'!IBL72</f>
        <v>0</v>
      </c>
      <c r="IBA62" s="763">
        <f>'Detailed Budget'!IBM72</f>
        <v>0</v>
      </c>
      <c r="IBB62" s="763">
        <f>'Detailed Budget'!IBN72</f>
        <v>0</v>
      </c>
      <c r="IBC62" s="763">
        <f>'Detailed Budget'!IBO72</f>
        <v>0</v>
      </c>
      <c r="IBD62" s="763">
        <f>'Detailed Budget'!IBP72</f>
        <v>0</v>
      </c>
      <c r="IBE62" s="763">
        <f>'Detailed Budget'!IBQ72</f>
        <v>0</v>
      </c>
      <c r="IBF62" s="763">
        <f>'Detailed Budget'!IBR72</f>
        <v>0</v>
      </c>
      <c r="IBG62" s="763">
        <f>'Detailed Budget'!IBS72</f>
        <v>0</v>
      </c>
      <c r="IBH62" s="763">
        <f>'Detailed Budget'!IBT72</f>
        <v>0</v>
      </c>
      <c r="IBI62" s="763">
        <f>'Detailed Budget'!IBU72</f>
        <v>0</v>
      </c>
      <c r="IBJ62" s="763">
        <f>'Detailed Budget'!IBV72</f>
        <v>0</v>
      </c>
      <c r="IBK62" s="763">
        <f>'Detailed Budget'!IBW72</f>
        <v>0</v>
      </c>
      <c r="IBL62" s="763">
        <f>'Detailed Budget'!IBX72</f>
        <v>0</v>
      </c>
      <c r="IBM62" s="763">
        <f>'Detailed Budget'!IBY72</f>
        <v>0</v>
      </c>
      <c r="IBN62" s="763">
        <f>'Detailed Budget'!IBZ72</f>
        <v>0</v>
      </c>
      <c r="IBO62" s="763">
        <f>'Detailed Budget'!ICA72</f>
        <v>0</v>
      </c>
      <c r="IBP62" s="763">
        <f>'Detailed Budget'!ICB72</f>
        <v>0</v>
      </c>
      <c r="IBQ62" s="763">
        <f>'Detailed Budget'!ICC72</f>
        <v>0</v>
      </c>
      <c r="IBR62" s="763">
        <f>'Detailed Budget'!ICD72</f>
        <v>0</v>
      </c>
      <c r="IBS62" s="763">
        <f>'Detailed Budget'!ICE72</f>
        <v>0</v>
      </c>
      <c r="IBT62" s="763">
        <f>'Detailed Budget'!ICF72</f>
        <v>0</v>
      </c>
      <c r="IBU62" s="763">
        <f>'Detailed Budget'!ICG72</f>
        <v>0</v>
      </c>
      <c r="IBV62" s="763">
        <f>'Detailed Budget'!ICH72</f>
        <v>0</v>
      </c>
      <c r="IBW62" s="763">
        <f>'Detailed Budget'!ICI72</f>
        <v>0</v>
      </c>
      <c r="IBX62" s="763">
        <f>'Detailed Budget'!ICJ72</f>
        <v>0</v>
      </c>
      <c r="IBY62" s="763">
        <f>'Detailed Budget'!ICK72</f>
        <v>0</v>
      </c>
      <c r="IBZ62" s="763">
        <f>'Detailed Budget'!ICL72</f>
        <v>0</v>
      </c>
      <c r="ICA62" s="763">
        <f>'Detailed Budget'!ICM72</f>
        <v>0</v>
      </c>
      <c r="ICB62" s="763">
        <f>'Detailed Budget'!ICN72</f>
        <v>0</v>
      </c>
      <c r="ICC62" s="763">
        <f>'Detailed Budget'!ICO72</f>
        <v>0</v>
      </c>
      <c r="ICD62" s="763">
        <f>'Detailed Budget'!ICP72</f>
        <v>0</v>
      </c>
      <c r="ICE62" s="763">
        <f>'Detailed Budget'!ICQ72</f>
        <v>0</v>
      </c>
      <c r="ICF62" s="763">
        <f>'Detailed Budget'!ICR72</f>
        <v>0</v>
      </c>
      <c r="ICG62" s="763">
        <f>'Detailed Budget'!ICS72</f>
        <v>0</v>
      </c>
      <c r="ICH62" s="763">
        <f>'Detailed Budget'!ICT72</f>
        <v>0</v>
      </c>
      <c r="ICI62" s="763">
        <f>'Detailed Budget'!ICU72</f>
        <v>0</v>
      </c>
      <c r="ICJ62" s="763">
        <f>'Detailed Budget'!ICV72</f>
        <v>0</v>
      </c>
      <c r="ICK62" s="763">
        <f>'Detailed Budget'!ICW72</f>
        <v>0</v>
      </c>
      <c r="ICL62" s="763">
        <f>'Detailed Budget'!ICX72</f>
        <v>0</v>
      </c>
      <c r="ICM62" s="763">
        <f>'Detailed Budget'!ICY72</f>
        <v>0</v>
      </c>
      <c r="ICN62" s="763">
        <f>'Detailed Budget'!ICZ72</f>
        <v>0</v>
      </c>
      <c r="ICO62" s="763">
        <f>'Detailed Budget'!IDA72</f>
        <v>0</v>
      </c>
      <c r="ICP62" s="763">
        <f>'Detailed Budget'!IDB72</f>
        <v>0</v>
      </c>
      <c r="ICQ62" s="763">
        <f>'Detailed Budget'!IDC72</f>
        <v>0</v>
      </c>
      <c r="ICR62" s="763">
        <f>'Detailed Budget'!IDD72</f>
        <v>0</v>
      </c>
      <c r="ICS62" s="763">
        <f>'Detailed Budget'!IDE72</f>
        <v>0</v>
      </c>
      <c r="ICT62" s="763">
        <f>'Detailed Budget'!IDF72</f>
        <v>0</v>
      </c>
      <c r="ICU62" s="763">
        <f>'Detailed Budget'!IDG72</f>
        <v>0</v>
      </c>
      <c r="ICV62" s="763">
        <f>'Detailed Budget'!IDH72</f>
        <v>0</v>
      </c>
      <c r="ICW62" s="763">
        <f>'Detailed Budget'!IDI72</f>
        <v>0</v>
      </c>
      <c r="ICX62" s="763">
        <f>'Detailed Budget'!IDJ72</f>
        <v>0</v>
      </c>
      <c r="ICY62" s="763">
        <f>'Detailed Budget'!IDK72</f>
        <v>0</v>
      </c>
      <c r="ICZ62" s="763">
        <f>'Detailed Budget'!IDL72</f>
        <v>0</v>
      </c>
      <c r="IDA62" s="763">
        <f>'Detailed Budget'!IDM72</f>
        <v>0</v>
      </c>
      <c r="IDB62" s="763">
        <f>'Detailed Budget'!IDN72</f>
        <v>0</v>
      </c>
      <c r="IDC62" s="763">
        <f>'Detailed Budget'!IDO72</f>
        <v>0</v>
      </c>
      <c r="IDD62" s="763">
        <f>'Detailed Budget'!IDP72</f>
        <v>0</v>
      </c>
      <c r="IDE62" s="763">
        <f>'Detailed Budget'!IDQ72</f>
        <v>0</v>
      </c>
      <c r="IDF62" s="763">
        <f>'Detailed Budget'!IDR72</f>
        <v>0</v>
      </c>
      <c r="IDG62" s="763">
        <f>'Detailed Budget'!IDS72</f>
        <v>0</v>
      </c>
      <c r="IDH62" s="763">
        <f>'Detailed Budget'!IDT72</f>
        <v>0</v>
      </c>
      <c r="IDI62" s="763">
        <f>'Detailed Budget'!IDU72</f>
        <v>0</v>
      </c>
      <c r="IDJ62" s="763">
        <f>'Detailed Budget'!IDV72</f>
        <v>0</v>
      </c>
      <c r="IDK62" s="763">
        <f>'Detailed Budget'!IDW72</f>
        <v>0</v>
      </c>
      <c r="IDL62" s="763">
        <f>'Detailed Budget'!IDX72</f>
        <v>0</v>
      </c>
      <c r="IDM62" s="763">
        <f>'Detailed Budget'!IDY72</f>
        <v>0</v>
      </c>
      <c r="IDN62" s="763">
        <f>'Detailed Budget'!IDZ72</f>
        <v>0</v>
      </c>
      <c r="IDO62" s="763">
        <f>'Detailed Budget'!IEA72</f>
        <v>0</v>
      </c>
      <c r="IDP62" s="763">
        <f>'Detailed Budget'!IEB72</f>
        <v>0</v>
      </c>
      <c r="IDQ62" s="763">
        <f>'Detailed Budget'!IEC72</f>
        <v>0</v>
      </c>
      <c r="IDR62" s="763">
        <f>'Detailed Budget'!IED72</f>
        <v>0</v>
      </c>
      <c r="IDS62" s="763">
        <f>'Detailed Budget'!IEE72</f>
        <v>0</v>
      </c>
      <c r="IDT62" s="763">
        <f>'Detailed Budget'!IEF72</f>
        <v>0</v>
      </c>
      <c r="IDU62" s="763">
        <f>'Detailed Budget'!IEG72</f>
        <v>0</v>
      </c>
      <c r="IDV62" s="763">
        <f>'Detailed Budget'!IEH72</f>
        <v>0</v>
      </c>
      <c r="IDW62" s="763">
        <f>'Detailed Budget'!IEI72</f>
        <v>0</v>
      </c>
      <c r="IDX62" s="763">
        <f>'Detailed Budget'!IEJ72</f>
        <v>0</v>
      </c>
      <c r="IDY62" s="763">
        <f>'Detailed Budget'!IEK72</f>
        <v>0</v>
      </c>
      <c r="IDZ62" s="763">
        <f>'Detailed Budget'!IEL72</f>
        <v>0</v>
      </c>
      <c r="IEA62" s="763">
        <f>'Detailed Budget'!IEM72</f>
        <v>0</v>
      </c>
      <c r="IEB62" s="763">
        <f>'Detailed Budget'!IEN72</f>
        <v>0</v>
      </c>
      <c r="IEC62" s="763">
        <f>'Detailed Budget'!IEO72</f>
        <v>0</v>
      </c>
      <c r="IED62" s="763">
        <f>'Detailed Budget'!IEP72</f>
        <v>0</v>
      </c>
      <c r="IEE62" s="763">
        <f>'Detailed Budget'!IEQ72</f>
        <v>0</v>
      </c>
      <c r="IEF62" s="763">
        <f>'Detailed Budget'!IER72</f>
        <v>0</v>
      </c>
      <c r="IEG62" s="763">
        <f>'Detailed Budget'!IES72</f>
        <v>0</v>
      </c>
      <c r="IEH62" s="763">
        <f>'Detailed Budget'!IET72</f>
        <v>0</v>
      </c>
      <c r="IEI62" s="763">
        <f>'Detailed Budget'!IEU72</f>
        <v>0</v>
      </c>
      <c r="IEJ62" s="763">
        <f>'Detailed Budget'!IEV72</f>
        <v>0</v>
      </c>
      <c r="IEK62" s="763">
        <f>'Detailed Budget'!IEW72</f>
        <v>0</v>
      </c>
      <c r="IEL62" s="763">
        <f>'Detailed Budget'!IEX72</f>
        <v>0</v>
      </c>
      <c r="IEM62" s="763">
        <f>'Detailed Budget'!IEY72</f>
        <v>0</v>
      </c>
      <c r="IEN62" s="763">
        <f>'Detailed Budget'!IEZ72</f>
        <v>0</v>
      </c>
      <c r="IEO62" s="763">
        <f>'Detailed Budget'!IFA72</f>
        <v>0</v>
      </c>
      <c r="IEP62" s="763">
        <f>'Detailed Budget'!IFB72</f>
        <v>0</v>
      </c>
      <c r="IEQ62" s="763">
        <f>'Detailed Budget'!IFC72</f>
        <v>0</v>
      </c>
      <c r="IER62" s="763">
        <f>'Detailed Budget'!IFD72</f>
        <v>0</v>
      </c>
      <c r="IES62" s="763">
        <f>'Detailed Budget'!IFE72</f>
        <v>0</v>
      </c>
      <c r="IET62" s="763">
        <f>'Detailed Budget'!IFF72</f>
        <v>0</v>
      </c>
      <c r="IEU62" s="763">
        <f>'Detailed Budget'!IFG72</f>
        <v>0</v>
      </c>
      <c r="IEV62" s="763">
        <f>'Detailed Budget'!IFH72</f>
        <v>0</v>
      </c>
      <c r="IEW62" s="763">
        <f>'Detailed Budget'!IFI72</f>
        <v>0</v>
      </c>
      <c r="IEX62" s="763">
        <f>'Detailed Budget'!IFJ72</f>
        <v>0</v>
      </c>
      <c r="IEY62" s="763">
        <f>'Detailed Budget'!IFK72</f>
        <v>0</v>
      </c>
      <c r="IEZ62" s="763">
        <f>'Detailed Budget'!IFL72</f>
        <v>0</v>
      </c>
      <c r="IFA62" s="763">
        <f>'Detailed Budget'!IFM72</f>
        <v>0</v>
      </c>
      <c r="IFB62" s="763">
        <f>'Detailed Budget'!IFN72</f>
        <v>0</v>
      </c>
      <c r="IFC62" s="763">
        <f>'Detailed Budget'!IFO72</f>
        <v>0</v>
      </c>
      <c r="IFD62" s="763">
        <f>'Detailed Budget'!IFP72</f>
        <v>0</v>
      </c>
      <c r="IFE62" s="763">
        <f>'Detailed Budget'!IFQ72</f>
        <v>0</v>
      </c>
      <c r="IFF62" s="763">
        <f>'Detailed Budget'!IFR72</f>
        <v>0</v>
      </c>
      <c r="IFG62" s="763">
        <f>'Detailed Budget'!IFS72</f>
        <v>0</v>
      </c>
      <c r="IFH62" s="763">
        <f>'Detailed Budget'!IFT72</f>
        <v>0</v>
      </c>
      <c r="IFI62" s="763">
        <f>'Detailed Budget'!IFU72</f>
        <v>0</v>
      </c>
      <c r="IFJ62" s="763">
        <f>'Detailed Budget'!IFV72</f>
        <v>0</v>
      </c>
      <c r="IFK62" s="763">
        <f>'Detailed Budget'!IFW72</f>
        <v>0</v>
      </c>
      <c r="IFL62" s="763">
        <f>'Detailed Budget'!IFX72</f>
        <v>0</v>
      </c>
      <c r="IFM62" s="763">
        <f>'Detailed Budget'!IFY72</f>
        <v>0</v>
      </c>
      <c r="IFN62" s="763">
        <f>'Detailed Budget'!IFZ72</f>
        <v>0</v>
      </c>
      <c r="IFO62" s="763">
        <f>'Detailed Budget'!IGA72</f>
        <v>0</v>
      </c>
      <c r="IFP62" s="763">
        <f>'Detailed Budget'!IGB72</f>
        <v>0</v>
      </c>
      <c r="IFQ62" s="763">
        <f>'Detailed Budget'!IGC72</f>
        <v>0</v>
      </c>
      <c r="IFR62" s="763">
        <f>'Detailed Budget'!IGD72</f>
        <v>0</v>
      </c>
      <c r="IFS62" s="763">
        <f>'Detailed Budget'!IGE72</f>
        <v>0</v>
      </c>
      <c r="IFT62" s="763">
        <f>'Detailed Budget'!IGF72</f>
        <v>0</v>
      </c>
      <c r="IFU62" s="763">
        <f>'Detailed Budget'!IGG72</f>
        <v>0</v>
      </c>
      <c r="IFV62" s="763">
        <f>'Detailed Budget'!IGH72</f>
        <v>0</v>
      </c>
      <c r="IFW62" s="763">
        <f>'Detailed Budget'!IGI72</f>
        <v>0</v>
      </c>
      <c r="IFX62" s="763">
        <f>'Detailed Budget'!IGJ72</f>
        <v>0</v>
      </c>
      <c r="IFY62" s="763">
        <f>'Detailed Budget'!IGK72</f>
        <v>0</v>
      </c>
      <c r="IFZ62" s="763">
        <f>'Detailed Budget'!IGL72</f>
        <v>0</v>
      </c>
      <c r="IGA62" s="763">
        <f>'Detailed Budget'!IGM72</f>
        <v>0</v>
      </c>
      <c r="IGB62" s="763">
        <f>'Detailed Budget'!IGN72</f>
        <v>0</v>
      </c>
      <c r="IGC62" s="763">
        <f>'Detailed Budget'!IGO72</f>
        <v>0</v>
      </c>
      <c r="IGD62" s="763">
        <f>'Detailed Budget'!IGP72</f>
        <v>0</v>
      </c>
      <c r="IGE62" s="763">
        <f>'Detailed Budget'!IGQ72</f>
        <v>0</v>
      </c>
      <c r="IGF62" s="763">
        <f>'Detailed Budget'!IGR72</f>
        <v>0</v>
      </c>
      <c r="IGG62" s="763">
        <f>'Detailed Budget'!IGS72</f>
        <v>0</v>
      </c>
      <c r="IGH62" s="763">
        <f>'Detailed Budget'!IGT72</f>
        <v>0</v>
      </c>
      <c r="IGI62" s="763">
        <f>'Detailed Budget'!IGU72</f>
        <v>0</v>
      </c>
      <c r="IGJ62" s="763">
        <f>'Detailed Budget'!IGV72</f>
        <v>0</v>
      </c>
      <c r="IGK62" s="763">
        <f>'Detailed Budget'!IGW72</f>
        <v>0</v>
      </c>
      <c r="IGL62" s="763">
        <f>'Detailed Budget'!IGX72</f>
        <v>0</v>
      </c>
      <c r="IGM62" s="763">
        <f>'Detailed Budget'!IGY72</f>
        <v>0</v>
      </c>
      <c r="IGN62" s="763">
        <f>'Detailed Budget'!IGZ72</f>
        <v>0</v>
      </c>
      <c r="IGO62" s="763">
        <f>'Detailed Budget'!IHA72</f>
        <v>0</v>
      </c>
      <c r="IGP62" s="763">
        <f>'Detailed Budget'!IHB72</f>
        <v>0</v>
      </c>
      <c r="IGQ62" s="763">
        <f>'Detailed Budget'!IHC72</f>
        <v>0</v>
      </c>
      <c r="IGR62" s="763">
        <f>'Detailed Budget'!IHD72</f>
        <v>0</v>
      </c>
      <c r="IGS62" s="763">
        <f>'Detailed Budget'!IHE72</f>
        <v>0</v>
      </c>
      <c r="IGT62" s="763">
        <f>'Detailed Budget'!IHF72</f>
        <v>0</v>
      </c>
      <c r="IGU62" s="763">
        <f>'Detailed Budget'!IHG72</f>
        <v>0</v>
      </c>
      <c r="IGV62" s="763">
        <f>'Detailed Budget'!IHH72</f>
        <v>0</v>
      </c>
      <c r="IGW62" s="763">
        <f>'Detailed Budget'!IHI72</f>
        <v>0</v>
      </c>
      <c r="IGX62" s="763">
        <f>'Detailed Budget'!IHJ72</f>
        <v>0</v>
      </c>
      <c r="IGY62" s="763">
        <f>'Detailed Budget'!IHK72</f>
        <v>0</v>
      </c>
      <c r="IGZ62" s="763">
        <f>'Detailed Budget'!IHL72</f>
        <v>0</v>
      </c>
      <c r="IHA62" s="763">
        <f>'Detailed Budget'!IHM72</f>
        <v>0</v>
      </c>
      <c r="IHB62" s="763">
        <f>'Detailed Budget'!IHN72</f>
        <v>0</v>
      </c>
      <c r="IHC62" s="763">
        <f>'Detailed Budget'!IHO72</f>
        <v>0</v>
      </c>
      <c r="IHD62" s="763">
        <f>'Detailed Budget'!IHP72</f>
        <v>0</v>
      </c>
      <c r="IHE62" s="763">
        <f>'Detailed Budget'!IHQ72</f>
        <v>0</v>
      </c>
      <c r="IHF62" s="763">
        <f>'Detailed Budget'!IHR72</f>
        <v>0</v>
      </c>
      <c r="IHG62" s="763">
        <f>'Detailed Budget'!IHS72</f>
        <v>0</v>
      </c>
      <c r="IHH62" s="763">
        <f>'Detailed Budget'!IHT72</f>
        <v>0</v>
      </c>
      <c r="IHI62" s="763">
        <f>'Detailed Budget'!IHU72</f>
        <v>0</v>
      </c>
      <c r="IHJ62" s="763">
        <f>'Detailed Budget'!IHV72</f>
        <v>0</v>
      </c>
      <c r="IHK62" s="763">
        <f>'Detailed Budget'!IHW72</f>
        <v>0</v>
      </c>
      <c r="IHL62" s="763">
        <f>'Detailed Budget'!IHX72</f>
        <v>0</v>
      </c>
      <c r="IHM62" s="763">
        <f>'Detailed Budget'!IHY72</f>
        <v>0</v>
      </c>
      <c r="IHN62" s="763">
        <f>'Detailed Budget'!IHZ72</f>
        <v>0</v>
      </c>
      <c r="IHO62" s="763">
        <f>'Detailed Budget'!IIA72</f>
        <v>0</v>
      </c>
      <c r="IHP62" s="763">
        <f>'Detailed Budget'!IIB72</f>
        <v>0</v>
      </c>
      <c r="IHQ62" s="763">
        <f>'Detailed Budget'!IIC72</f>
        <v>0</v>
      </c>
      <c r="IHR62" s="763">
        <f>'Detailed Budget'!IID72</f>
        <v>0</v>
      </c>
      <c r="IHS62" s="763">
        <f>'Detailed Budget'!IIE72</f>
        <v>0</v>
      </c>
      <c r="IHT62" s="763">
        <f>'Detailed Budget'!IIF72</f>
        <v>0</v>
      </c>
      <c r="IHU62" s="763">
        <f>'Detailed Budget'!IIG72</f>
        <v>0</v>
      </c>
      <c r="IHV62" s="763">
        <f>'Detailed Budget'!IIH72</f>
        <v>0</v>
      </c>
      <c r="IHW62" s="763">
        <f>'Detailed Budget'!III72</f>
        <v>0</v>
      </c>
      <c r="IHX62" s="763">
        <f>'Detailed Budget'!IIJ72</f>
        <v>0</v>
      </c>
      <c r="IHY62" s="763">
        <f>'Detailed Budget'!IIK72</f>
        <v>0</v>
      </c>
      <c r="IHZ62" s="763">
        <f>'Detailed Budget'!IIL72</f>
        <v>0</v>
      </c>
      <c r="IIA62" s="763">
        <f>'Detailed Budget'!IIM72</f>
        <v>0</v>
      </c>
      <c r="IIB62" s="763">
        <f>'Detailed Budget'!IIN72</f>
        <v>0</v>
      </c>
      <c r="IIC62" s="763">
        <f>'Detailed Budget'!IIO72</f>
        <v>0</v>
      </c>
      <c r="IID62" s="763">
        <f>'Detailed Budget'!IIP72</f>
        <v>0</v>
      </c>
      <c r="IIE62" s="763">
        <f>'Detailed Budget'!IIQ72</f>
        <v>0</v>
      </c>
      <c r="IIF62" s="763">
        <f>'Detailed Budget'!IIR72</f>
        <v>0</v>
      </c>
      <c r="IIG62" s="763">
        <f>'Detailed Budget'!IIS72</f>
        <v>0</v>
      </c>
      <c r="IIH62" s="763">
        <f>'Detailed Budget'!IIT72</f>
        <v>0</v>
      </c>
      <c r="III62" s="763">
        <f>'Detailed Budget'!IIU72</f>
        <v>0</v>
      </c>
      <c r="IIJ62" s="763">
        <f>'Detailed Budget'!IIV72</f>
        <v>0</v>
      </c>
      <c r="IIK62" s="763">
        <f>'Detailed Budget'!IIW72</f>
        <v>0</v>
      </c>
      <c r="IIL62" s="763">
        <f>'Detailed Budget'!IIX72</f>
        <v>0</v>
      </c>
      <c r="IIM62" s="763">
        <f>'Detailed Budget'!IIY72</f>
        <v>0</v>
      </c>
      <c r="IIN62" s="763">
        <f>'Detailed Budget'!IIZ72</f>
        <v>0</v>
      </c>
      <c r="IIO62" s="763">
        <f>'Detailed Budget'!IJA72</f>
        <v>0</v>
      </c>
      <c r="IIP62" s="763">
        <f>'Detailed Budget'!IJB72</f>
        <v>0</v>
      </c>
      <c r="IIQ62" s="763">
        <f>'Detailed Budget'!IJC72</f>
        <v>0</v>
      </c>
      <c r="IIR62" s="763">
        <f>'Detailed Budget'!IJD72</f>
        <v>0</v>
      </c>
      <c r="IIS62" s="763">
        <f>'Detailed Budget'!IJE72</f>
        <v>0</v>
      </c>
      <c r="IIT62" s="763">
        <f>'Detailed Budget'!IJF72</f>
        <v>0</v>
      </c>
      <c r="IIU62" s="763">
        <f>'Detailed Budget'!IJG72</f>
        <v>0</v>
      </c>
      <c r="IIV62" s="763">
        <f>'Detailed Budget'!IJH72</f>
        <v>0</v>
      </c>
      <c r="IIW62" s="763">
        <f>'Detailed Budget'!IJI72</f>
        <v>0</v>
      </c>
      <c r="IIX62" s="763">
        <f>'Detailed Budget'!IJJ72</f>
        <v>0</v>
      </c>
      <c r="IIY62" s="763">
        <f>'Detailed Budget'!IJK72</f>
        <v>0</v>
      </c>
      <c r="IIZ62" s="763">
        <f>'Detailed Budget'!IJL72</f>
        <v>0</v>
      </c>
      <c r="IJA62" s="763">
        <f>'Detailed Budget'!IJM72</f>
        <v>0</v>
      </c>
      <c r="IJB62" s="763">
        <f>'Detailed Budget'!IJN72</f>
        <v>0</v>
      </c>
      <c r="IJC62" s="763">
        <f>'Detailed Budget'!IJO72</f>
        <v>0</v>
      </c>
      <c r="IJD62" s="763">
        <f>'Detailed Budget'!IJP72</f>
        <v>0</v>
      </c>
      <c r="IJE62" s="763">
        <f>'Detailed Budget'!IJQ72</f>
        <v>0</v>
      </c>
      <c r="IJF62" s="763">
        <f>'Detailed Budget'!IJR72</f>
        <v>0</v>
      </c>
      <c r="IJG62" s="763">
        <f>'Detailed Budget'!IJS72</f>
        <v>0</v>
      </c>
      <c r="IJH62" s="763">
        <f>'Detailed Budget'!IJT72</f>
        <v>0</v>
      </c>
      <c r="IJI62" s="763">
        <f>'Detailed Budget'!IJU72</f>
        <v>0</v>
      </c>
      <c r="IJJ62" s="763">
        <f>'Detailed Budget'!IJV72</f>
        <v>0</v>
      </c>
      <c r="IJK62" s="763">
        <f>'Detailed Budget'!IJW72</f>
        <v>0</v>
      </c>
      <c r="IJL62" s="763">
        <f>'Detailed Budget'!IJX72</f>
        <v>0</v>
      </c>
      <c r="IJM62" s="763">
        <f>'Detailed Budget'!IJY72</f>
        <v>0</v>
      </c>
      <c r="IJN62" s="763">
        <f>'Detailed Budget'!IJZ72</f>
        <v>0</v>
      </c>
      <c r="IJO62" s="763">
        <f>'Detailed Budget'!IKA72</f>
        <v>0</v>
      </c>
      <c r="IJP62" s="763">
        <f>'Detailed Budget'!IKB72</f>
        <v>0</v>
      </c>
      <c r="IJQ62" s="763">
        <f>'Detailed Budget'!IKC72</f>
        <v>0</v>
      </c>
      <c r="IJR62" s="763">
        <f>'Detailed Budget'!IKD72</f>
        <v>0</v>
      </c>
      <c r="IJS62" s="763">
        <f>'Detailed Budget'!IKE72</f>
        <v>0</v>
      </c>
      <c r="IJT62" s="763">
        <f>'Detailed Budget'!IKF72</f>
        <v>0</v>
      </c>
      <c r="IJU62" s="763">
        <f>'Detailed Budget'!IKG72</f>
        <v>0</v>
      </c>
      <c r="IJV62" s="763">
        <f>'Detailed Budget'!IKH72</f>
        <v>0</v>
      </c>
      <c r="IJW62" s="763">
        <f>'Detailed Budget'!IKI72</f>
        <v>0</v>
      </c>
      <c r="IJX62" s="763">
        <f>'Detailed Budget'!IKJ72</f>
        <v>0</v>
      </c>
      <c r="IJY62" s="763">
        <f>'Detailed Budget'!IKK72</f>
        <v>0</v>
      </c>
      <c r="IJZ62" s="763">
        <f>'Detailed Budget'!IKL72</f>
        <v>0</v>
      </c>
      <c r="IKA62" s="763">
        <f>'Detailed Budget'!IKM72</f>
        <v>0</v>
      </c>
      <c r="IKB62" s="763">
        <f>'Detailed Budget'!IKN72</f>
        <v>0</v>
      </c>
      <c r="IKC62" s="763">
        <f>'Detailed Budget'!IKO72</f>
        <v>0</v>
      </c>
      <c r="IKD62" s="763">
        <f>'Detailed Budget'!IKP72</f>
        <v>0</v>
      </c>
      <c r="IKE62" s="763">
        <f>'Detailed Budget'!IKQ72</f>
        <v>0</v>
      </c>
      <c r="IKF62" s="763">
        <f>'Detailed Budget'!IKR72</f>
        <v>0</v>
      </c>
      <c r="IKG62" s="763">
        <f>'Detailed Budget'!IKS72</f>
        <v>0</v>
      </c>
      <c r="IKH62" s="763">
        <f>'Detailed Budget'!IKT72</f>
        <v>0</v>
      </c>
      <c r="IKI62" s="763">
        <f>'Detailed Budget'!IKU72</f>
        <v>0</v>
      </c>
      <c r="IKJ62" s="763">
        <f>'Detailed Budget'!IKV72</f>
        <v>0</v>
      </c>
      <c r="IKK62" s="763">
        <f>'Detailed Budget'!IKW72</f>
        <v>0</v>
      </c>
      <c r="IKL62" s="763">
        <f>'Detailed Budget'!IKX72</f>
        <v>0</v>
      </c>
      <c r="IKM62" s="763">
        <f>'Detailed Budget'!IKY72</f>
        <v>0</v>
      </c>
      <c r="IKN62" s="763">
        <f>'Detailed Budget'!IKZ72</f>
        <v>0</v>
      </c>
      <c r="IKO62" s="763">
        <f>'Detailed Budget'!ILA72</f>
        <v>0</v>
      </c>
      <c r="IKP62" s="763">
        <f>'Detailed Budget'!ILB72</f>
        <v>0</v>
      </c>
      <c r="IKQ62" s="763">
        <f>'Detailed Budget'!ILC72</f>
        <v>0</v>
      </c>
      <c r="IKR62" s="763">
        <f>'Detailed Budget'!ILD72</f>
        <v>0</v>
      </c>
      <c r="IKS62" s="763">
        <f>'Detailed Budget'!ILE72</f>
        <v>0</v>
      </c>
      <c r="IKT62" s="763">
        <f>'Detailed Budget'!ILF72</f>
        <v>0</v>
      </c>
      <c r="IKU62" s="763">
        <f>'Detailed Budget'!ILG72</f>
        <v>0</v>
      </c>
      <c r="IKV62" s="763">
        <f>'Detailed Budget'!ILH72</f>
        <v>0</v>
      </c>
      <c r="IKW62" s="763">
        <f>'Detailed Budget'!ILI72</f>
        <v>0</v>
      </c>
      <c r="IKX62" s="763">
        <f>'Detailed Budget'!ILJ72</f>
        <v>0</v>
      </c>
      <c r="IKY62" s="763">
        <f>'Detailed Budget'!ILK72</f>
        <v>0</v>
      </c>
      <c r="IKZ62" s="763">
        <f>'Detailed Budget'!ILL72</f>
        <v>0</v>
      </c>
      <c r="ILA62" s="763">
        <f>'Detailed Budget'!ILM72</f>
        <v>0</v>
      </c>
      <c r="ILB62" s="763">
        <f>'Detailed Budget'!ILN72</f>
        <v>0</v>
      </c>
      <c r="ILC62" s="763">
        <f>'Detailed Budget'!ILO72</f>
        <v>0</v>
      </c>
      <c r="ILD62" s="763">
        <f>'Detailed Budget'!ILP72</f>
        <v>0</v>
      </c>
      <c r="ILE62" s="763">
        <f>'Detailed Budget'!ILQ72</f>
        <v>0</v>
      </c>
      <c r="ILF62" s="763">
        <f>'Detailed Budget'!ILR72</f>
        <v>0</v>
      </c>
      <c r="ILG62" s="763">
        <f>'Detailed Budget'!ILS72</f>
        <v>0</v>
      </c>
      <c r="ILH62" s="763">
        <f>'Detailed Budget'!ILT72</f>
        <v>0</v>
      </c>
      <c r="ILI62" s="763">
        <f>'Detailed Budget'!ILU72</f>
        <v>0</v>
      </c>
      <c r="ILJ62" s="763">
        <f>'Detailed Budget'!ILV72</f>
        <v>0</v>
      </c>
      <c r="ILK62" s="763">
        <f>'Detailed Budget'!ILW72</f>
        <v>0</v>
      </c>
      <c r="ILL62" s="763">
        <f>'Detailed Budget'!ILX72</f>
        <v>0</v>
      </c>
      <c r="ILM62" s="763">
        <f>'Detailed Budget'!ILY72</f>
        <v>0</v>
      </c>
      <c r="ILN62" s="763">
        <f>'Detailed Budget'!ILZ72</f>
        <v>0</v>
      </c>
      <c r="ILO62" s="763">
        <f>'Detailed Budget'!IMA72</f>
        <v>0</v>
      </c>
      <c r="ILP62" s="763">
        <f>'Detailed Budget'!IMB72</f>
        <v>0</v>
      </c>
      <c r="ILQ62" s="763">
        <f>'Detailed Budget'!IMC72</f>
        <v>0</v>
      </c>
      <c r="ILR62" s="763">
        <f>'Detailed Budget'!IMD72</f>
        <v>0</v>
      </c>
      <c r="ILS62" s="763">
        <f>'Detailed Budget'!IME72</f>
        <v>0</v>
      </c>
      <c r="ILT62" s="763">
        <f>'Detailed Budget'!IMF72</f>
        <v>0</v>
      </c>
      <c r="ILU62" s="763">
        <f>'Detailed Budget'!IMG72</f>
        <v>0</v>
      </c>
      <c r="ILV62" s="763">
        <f>'Detailed Budget'!IMH72</f>
        <v>0</v>
      </c>
      <c r="ILW62" s="763">
        <f>'Detailed Budget'!IMI72</f>
        <v>0</v>
      </c>
      <c r="ILX62" s="763">
        <f>'Detailed Budget'!IMJ72</f>
        <v>0</v>
      </c>
      <c r="ILY62" s="763">
        <f>'Detailed Budget'!IMK72</f>
        <v>0</v>
      </c>
      <c r="ILZ62" s="763">
        <f>'Detailed Budget'!IML72</f>
        <v>0</v>
      </c>
      <c r="IMA62" s="763">
        <f>'Detailed Budget'!IMM72</f>
        <v>0</v>
      </c>
      <c r="IMB62" s="763">
        <f>'Detailed Budget'!IMN72</f>
        <v>0</v>
      </c>
      <c r="IMC62" s="763">
        <f>'Detailed Budget'!IMO72</f>
        <v>0</v>
      </c>
      <c r="IMD62" s="763">
        <f>'Detailed Budget'!IMP72</f>
        <v>0</v>
      </c>
      <c r="IME62" s="763">
        <f>'Detailed Budget'!IMQ72</f>
        <v>0</v>
      </c>
      <c r="IMF62" s="763">
        <f>'Detailed Budget'!IMR72</f>
        <v>0</v>
      </c>
      <c r="IMG62" s="763">
        <f>'Detailed Budget'!IMS72</f>
        <v>0</v>
      </c>
      <c r="IMH62" s="763">
        <f>'Detailed Budget'!IMT72</f>
        <v>0</v>
      </c>
      <c r="IMI62" s="763">
        <f>'Detailed Budget'!IMU72</f>
        <v>0</v>
      </c>
      <c r="IMJ62" s="763">
        <f>'Detailed Budget'!IMV72</f>
        <v>0</v>
      </c>
      <c r="IMK62" s="763">
        <f>'Detailed Budget'!IMW72</f>
        <v>0</v>
      </c>
      <c r="IML62" s="763">
        <f>'Detailed Budget'!IMX72</f>
        <v>0</v>
      </c>
      <c r="IMM62" s="763">
        <f>'Detailed Budget'!IMY72</f>
        <v>0</v>
      </c>
      <c r="IMN62" s="763">
        <f>'Detailed Budget'!IMZ72</f>
        <v>0</v>
      </c>
      <c r="IMO62" s="763">
        <f>'Detailed Budget'!INA72</f>
        <v>0</v>
      </c>
      <c r="IMP62" s="763">
        <f>'Detailed Budget'!INB72</f>
        <v>0</v>
      </c>
      <c r="IMQ62" s="763">
        <f>'Detailed Budget'!INC72</f>
        <v>0</v>
      </c>
      <c r="IMR62" s="763">
        <f>'Detailed Budget'!IND72</f>
        <v>0</v>
      </c>
      <c r="IMS62" s="763">
        <f>'Detailed Budget'!INE72</f>
        <v>0</v>
      </c>
      <c r="IMT62" s="763">
        <f>'Detailed Budget'!INF72</f>
        <v>0</v>
      </c>
      <c r="IMU62" s="763">
        <f>'Detailed Budget'!ING72</f>
        <v>0</v>
      </c>
      <c r="IMV62" s="763">
        <f>'Detailed Budget'!INH72</f>
        <v>0</v>
      </c>
      <c r="IMW62" s="763">
        <f>'Detailed Budget'!INI72</f>
        <v>0</v>
      </c>
      <c r="IMX62" s="763">
        <f>'Detailed Budget'!INJ72</f>
        <v>0</v>
      </c>
      <c r="IMY62" s="763">
        <f>'Detailed Budget'!INK72</f>
        <v>0</v>
      </c>
      <c r="IMZ62" s="763">
        <f>'Detailed Budget'!INL72</f>
        <v>0</v>
      </c>
      <c r="INA62" s="763">
        <f>'Detailed Budget'!INM72</f>
        <v>0</v>
      </c>
      <c r="INB62" s="763">
        <f>'Detailed Budget'!INN72</f>
        <v>0</v>
      </c>
      <c r="INC62" s="763">
        <f>'Detailed Budget'!INO72</f>
        <v>0</v>
      </c>
      <c r="IND62" s="763">
        <f>'Detailed Budget'!INP72</f>
        <v>0</v>
      </c>
      <c r="INE62" s="763">
        <f>'Detailed Budget'!INQ72</f>
        <v>0</v>
      </c>
      <c r="INF62" s="763">
        <f>'Detailed Budget'!INR72</f>
        <v>0</v>
      </c>
      <c r="ING62" s="763">
        <f>'Detailed Budget'!INS72</f>
        <v>0</v>
      </c>
      <c r="INH62" s="763">
        <f>'Detailed Budget'!INT72</f>
        <v>0</v>
      </c>
      <c r="INI62" s="763">
        <f>'Detailed Budget'!INU72</f>
        <v>0</v>
      </c>
      <c r="INJ62" s="763">
        <f>'Detailed Budget'!INV72</f>
        <v>0</v>
      </c>
      <c r="INK62" s="763">
        <f>'Detailed Budget'!INW72</f>
        <v>0</v>
      </c>
      <c r="INL62" s="763">
        <f>'Detailed Budget'!INX72</f>
        <v>0</v>
      </c>
      <c r="INM62" s="763">
        <f>'Detailed Budget'!INY72</f>
        <v>0</v>
      </c>
      <c r="INN62" s="763">
        <f>'Detailed Budget'!INZ72</f>
        <v>0</v>
      </c>
      <c r="INO62" s="763">
        <f>'Detailed Budget'!IOA72</f>
        <v>0</v>
      </c>
      <c r="INP62" s="763">
        <f>'Detailed Budget'!IOB72</f>
        <v>0</v>
      </c>
      <c r="INQ62" s="763">
        <f>'Detailed Budget'!IOC72</f>
        <v>0</v>
      </c>
      <c r="INR62" s="763">
        <f>'Detailed Budget'!IOD72</f>
        <v>0</v>
      </c>
      <c r="INS62" s="763">
        <f>'Detailed Budget'!IOE72</f>
        <v>0</v>
      </c>
      <c r="INT62" s="763">
        <f>'Detailed Budget'!IOF72</f>
        <v>0</v>
      </c>
      <c r="INU62" s="763">
        <f>'Detailed Budget'!IOG72</f>
        <v>0</v>
      </c>
      <c r="INV62" s="763">
        <f>'Detailed Budget'!IOH72</f>
        <v>0</v>
      </c>
      <c r="INW62" s="763">
        <f>'Detailed Budget'!IOI72</f>
        <v>0</v>
      </c>
      <c r="INX62" s="763">
        <f>'Detailed Budget'!IOJ72</f>
        <v>0</v>
      </c>
      <c r="INY62" s="763">
        <f>'Detailed Budget'!IOK72</f>
        <v>0</v>
      </c>
      <c r="INZ62" s="763">
        <f>'Detailed Budget'!IOL72</f>
        <v>0</v>
      </c>
      <c r="IOA62" s="763">
        <f>'Detailed Budget'!IOM72</f>
        <v>0</v>
      </c>
      <c r="IOB62" s="763">
        <f>'Detailed Budget'!ION72</f>
        <v>0</v>
      </c>
      <c r="IOC62" s="763">
        <f>'Detailed Budget'!IOO72</f>
        <v>0</v>
      </c>
      <c r="IOD62" s="763">
        <f>'Detailed Budget'!IOP72</f>
        <v>0</v>
      </c>
      <c r="IOE62" s="763">
        <f>'Detailed Budget'!IOQ72</f>
        <v>0</v>
      </c>
      <c r="IOF62" s="763">
        <f>'Detailed Budget'!IOR72</f>
        <v>0</v>
      </c>
      <c r="IOG62" s="763">
        <f>'Detailed Budget'!IOS72</f>
        <v>0</v>
      </c>
      <c r="IOH62" s="763">
        <f>'Detailed Budget'!IOT72</f>
        <v>0</v>
      </c>
      <c r="IOI62" s="763">
        <f>'Detailed Budget'!IOU72</f>
        <v>0</v>
      </c>
      <c r="IOJ62" s="763">
        <f>'Detailed Budget'!IOV72</f>
        <v>0</v>
      </c>
      <c r="IOK62" s="763">
        <f>'Detailed Budget'!IOW72</f>
        <v>0</v>
      </c>
      <c r="IOL62" s="763">
        <f>'Detailed Budget'!IOX72</f>
        <v>0</v>
      </c>
      <c r="IOM62" s="763">
        <f>'Detailed Budget'!IOY72</f>
        <v>0</v>
      </c>
      <c r="ION62" s="763">
        <f>'Detailed Budget'!IOZ72</f>
        <v>0</v>
      </c>
      <c r="IOO62" s="763">
        <f>'Detailed Budget'!IPA72</f>
        <v>0</v>
      </c>
      <c r="IOP62" s="763">
        <f>'Detailed Budget'!IPB72</f>
        <v>0</v>
      </c>
      <c r="IOQ62" s="763">
        <f>'Detailed Budget'!IPC72</f>
        <v>0</v>
      </c>
      <c r="IOR62" s="763">
        <f>'Detailed Budget'!IPD72</f>
        <v>0</v>
      </c>
      <c r="IOS62" s="763">
        <f>'Detailed Budget'!IPE72</f>
        <v>0</v>
      </c>
      <c r="IOT62" s="763">
        <f>'Detailed Budget'!IPF72</f>
        <v>0</v>
      </c>
      <c r="IOU62" s="763">
        <f>'Detailed Budget'!IPG72</f>
        <v>0</v>
      </c>
      <c r="IOV62" s="763">
        <f>'Detailed Budget'!IPH72</f>
        <v>0</v>
      </c>
      <c r="IOW62" s="763">
        <f>'Detailed Budget'!IPI72</f>
        <v>0</v>
      </c>
      <c r="IOX62" s="763">
        <f>'Detailed Budget'!IPJ72</f>
        <v>0</v>
      </c>
      <c r="IOY62" s="763">
        <f>'Detailed Budget'!IPK72</f>
        <v>0</v>
      </c>
      <c r="IOZ62" s="763">
        <f>'Detailed Budget'!IPL72</f>
        <v>0</v>
      </c>
      <c r="IPA62" s="763">
        <f>'Detailed Budget'!IPM72</f>
        <v>0</v>
      </c>
      <c r="IPB62" s="763">
        <f>'Detailed Budget'!IPN72</f>
        <v>0</v>
      </c>
      <c r="IPC62" s="763">
        <f>'Detailed Budget'!IPO72</f>
        <v>0</v>
      </c>
      <c r="IPD62" s="763">
        <f>'Detailed Budget'!IPP72</f>
        <v>0</v>
      </c>
      <c r="IPE62" s="763">
        <f>'Detailed Budget'!IPQ72</f>
        <v>0</v>
      </c>
      <c r="IPF62" s="763">
        <f>'Detailed Budget'!IPR72</f>
        <v>0</v>
      </c>
      <c r="IPG62" s="763">
        <f>'Detailed Budget'!IPS72</f>
        <v>0</v>
      </c>
      <c r="IPH62" s="763">
        <f>'Detailed Budget'!IPT72</f>
        <v>0</v>
      </c>
      <c r="IPI62" s="763">
        <f>'Detailed Budget'!IPU72</f>
        <v>0</v>
      </c>
      <c r="IPJ62" s="763">
        <f>'Detailed Budget'!IPV72</f>
        <v>0</v>
      </c>
      <c r="IPK62" s="763">
        <f>'Detailed Budget'!IPW72</f>
        <v>0</v>
      </c>
      <c r="IPL62" s="763">
        <f>'Detailed Budget'!IPX72</f>
        <v>0</v>
      </c>
      <c r="IPM62" s="763">
        <f>'Detailed Budget'!IPY72</f>
        <v>0</v>
      </c>
      <c r="IPN62" s="763">
        <f>'Detailed Budget'!IPZ72</f>
        <v>0</v>
      </c>
      <c r="IPO62" s="763">
        <f>'Detailed Budget'!IQA72</f>
        <v>0</v>
      </c>
      <c r="IPP62" s="763">
        <f>'Detailed Budget'!IQB72</f>
        <v>0</v>
      </c>
      <c r="IPQ62" s="763">
        <f>'Detailed Budget'!IQC72</f>
        <v>0</v>
      </c>
      <c r="IPR62" s="763">
        <f>'Detailed Budget'!IQD72</f>
        <v>0</v>
      </c>
      <c r="IPS62" s="763">
        <f>'Detailed Budget'!IQE72</f>
        <v>0</v>
      </c>
      <c r="IPT62" s="763">
        <f>'Detailed Budget'!IQF72</f>
        <v>0</v>
      </c>
      <c r="IPU62" s="763">
        <f>'Detailed Budget'!IQG72</f>
        <v>0</v>
      </c>
      <c r="IPV62" s="763">
        <f>'Detailed Budget'!IQH72</f>
        <v>0</v>
      </c>
      <c r="IPW62" s="763">
        <f>'Detailed Budget'!IQI72</f>
        <v>0</v>
      </c>
      <c r="IPX62" s="763">
        <f>'Detailed Budget'!IQJ72</f>
        <v>0</v>
      </c>
      <c r="IPY62" s="763">
        <f>'Detailed Budget'!IQK72</f>
        <v>0</v>
      </c>
      <c r="IPZ62" s="763">
        <f>'Detailed Budget'!IQL72</f>
        <v>0</v>
      </c>
      <c r="IQA62" s="763">
        <f>'Detailed Budget'!IQM72</f>
        <v>0</v>
      </c>
      <c r="IQB62" s="763">
        <f>'Detailed Budget'!IQN72</f>
        <v>0</v>
      </c>
      <c r="IQC62" s="763">
        <f>'Detailed Budget'!IQO72</f>
        <v>0</v>
      </c>
      <c r="IQD62" s="763">
        <f>'Detailed Budget'!IQP72</f>
        <v>0</v>
      </c>
      <c r="IQE62" s="763">
        <f>'Detailed Budget'!IQQ72</f>
        <v>0</v>
      </c>
      <c r="IQF62" s="763">
        <f>'Detailed Budget'!IQR72</f>
        <v>0</v>
      </c>
      <c r="IQG62" s="763">
        <f>'Detailed Budget'!IQS72</f>
        <v>0</v>
      </c>
      <c r="IQH62" s="763">
        <f>'Detailed Budget'!IQT72</f>
        <v>0</v>
      </c>
      <c r="IQI62" s="763">
        <f>'Detailed Budget'!IQU72</f>
        <v>0</v>
      </c>
      <c r="IQJ62" s="763">
        <f>'Detailed Budget'!IQV72</f>
        <v>0</v>
      </c>
      <c r="IQK62" s="763">
        <f>'Detailed Budget'!IQW72</f>
        <v>0</v>
      </c>
      <c r="IQL62" s="763">
        <f>'Detailed Budget'!IQX72</f>
        <v>0</v>
      </c>
      <c r="IQM62" s="763">
        <f>'Detailed Budget'!IQY72</f>
        <v>0</v>
      </c>
      <c r="IQN62" s="763">
        <f>'Detailed Budget'!IQZ72</f>
        <v>0</v>
      </c>
      <c r="IQO62" s="763">
        <f>'Detailed Budget'!IRA72</f>
        <v>0</v>
      </c>
      <c r="IQP62" s="763">
        <f>'Detailed Budget'!IRB72</f>
        <v>0</v>
      </c>
      <c r="IQQ62" s="763">
        <f>'Detailed Budget'!IRC72</f>
        <v>0</v>
      </c>
      <c r="IQR62" s="763">
        <f>'Detailed Budget'!IRD72</f>
        <v>0</v>
      </c>
      <c r="IQS62" s="763">
        <f>'Detailed Budget'!IRE72</f>
        <v>0</v>
      </c>
      <c r="IQT62" s="763">
        <f>'Detailed Budget'!IRF72</f>
        <v>0</v>
      </c>
      <c r="IQU62" s="763">
        <f>'Detailed Budget'!IRG72</f>
        <v>0</v>
      </c>
      <c r="IQV62" s="763">
        <f>'Detailed Budget'!IRH72</f>
        <v>0</v>
      </c>
      <c r="IQW62" s="763">
        <f>'Detailed Budget'!IRI72</f>
        <v>0</v>
      </c>
      <c r="IQX62" s="763">
        <f>'Detailed Budget'!IRJ72</f>
        <v>0</v>
      </c>
      <c r="IQY62" s="763">
        <f>'Detailed Budget'!IRK72</f>
        <v>0</v>
      </c>
      <c r="IQZ62" s="763">
        <f>'Detailed Budget'!IRL72</f>
        <v>0</v>
      </c>
      <c r="IRA62" s="763">
        <f>'Detailed Budget'!IRM72</f>
        <v>0</v>
      </c>
      <c r="IRB62" s="763">
        <f>'Detailed Budget'!IRN72</f>
        <v>0</v>
      </c>
      <c r="IRC62" s="763">
        <f>'Detailed Budget'!IRO72</f>
        <v>0</v>
      </c>
      <c r="IRD62" s="763">
        <f>'Detailed Budget'!IRP72</f>
        <v>0</v>
      </c>
      <c r="IRE62" s="763">
        <f>'Detailed Budget'!IRQ72</f>
        <v>0</v>
      </c>
      <c r="IRF62" s="763">
        <f>'Detailed Budget'!IRR72</f>
        <v>0</v>
      </c>
      <c r="IRG62" s="763">
        <f>'Detailed Budget'!IRS72</f>
        <v>0</v>
      </c>
      <c r="IRH62" s="763">
        <f>'Detailed Budget'!IRT72</f>
        <v>0</v>
      </c>
      <c r="IRI62" s="763">
        <f>'Detailed Budget'!IRU72</f>
        <v>0</v>
      </c>
      <c r="IRJ62" s="763">
        <f>'Detailed Budget'!IRV72</f>
        <v>0</v>
      </c>
      <c r="IRK62" s="763">
        <f>'Detailed Budget'!IRW72</f>
        <v>0</v>
      </c>
      <c r="IRL62" s="763">
        <f>'Detailed Budget'!IRX72</f>
        <v>0</v>
      </c>
      <c r="IRM62" s="763">
        <f>'Detailed Budget'!IRY72</f>
        <v>0</v>
      </c>
      <c r="IRN62" s="763">
        <f>'Detailed Budget'!IRZ72</f>
        <v>0</v>
      </c>
      <c r="IRO62" s="763">
        <f>'Detailed Budget'!ISA72</f>
        <v>0</v>
      </c>
      <c r="IRP62" s="763">
        <f>'Detailed Budget'!ISB72</f>
        <v>0</v>
      </c>
      <c r="IRQ62" s="763">
        <f>'Detailed Budget'!ISC72</f>
        <v>0</v>
      </c>
      <c r="IRR62" s="763">
        <f>'Detailed Budget'!ISD72</f>
        <v>0</v>
      </c>
      <c r="IRS62" s="763">
        <f>'Detailed Budget'!ISE72</f>
        <v>0</v>
      </c>
      <c r="IRT62" s="763">
        <f>'Detailed Budget'!ISF72</f>
        <v>0</v>
      </c>
      <c r="IRU62" s="763">
        <f>'Detailed Budget'!ISG72</f>
        <v>0</v>
      </c>
      <c r="IRV62" s="763">
        <f>'Detailed Budget'!ISH72</f>
        <v>0</v>
      </c>
      <c r="IRW62" s="763">
        <f>'Detailed Budget'!ISI72</f>
        <v>0</v>
      </c>
      <c r="IRX62" s="763">
        <f>'Detailed Budget'!ISJ72</f>
        <v>0</v>
      </c>
      <c r="IRY62" s="763">
        <f>'Detailed Budget'!ISK72</f>
        <v>0</v>
      </c>
      <c r="IRZ62" s="763">
        <f>'Detailed Budget'!ISL72</f>
        <v>0</v>
      </c>
      <c r="ISA62" s="763">
        <f>'Detailed Budget'!ISM72</f>
        <v>0</v>
      </c>
      <c r="ISB62" s="763">
        <f>'Detailed Budget'!ISN72</f>
        <v>0</v>
      </c>
      <c r="ISC62" s="763">
        <f>'Detailed Budget'!ISO72</f>
        <v>0</v>
      </c>
      <c r="ISD62" s="763">
        <f>'Detailed Budget'!ISP72</f>
        <v>0</v>
      </c>
      <c r="ISE62" s="763">
        <f>'Detailed Budget'!ISQ72</f>
        <v>0</v>
      </c>
      <c r="ISF62" s="763">
        <f>'Detailed Budget'!ISR72</f>
        <v>0</v>
      </c>
      <c r="ISG62" s="763">
        <f>'Detailed Budget'!ISS72</f>
        <v>0</v>
      </c>
      <c r="ISH62" s="763">
        <f>'Detailed Budget'!IST72</f>
        <v>0</v>
      </c>
      <c r="ISI62" s="763">
        <f>'Detailed Budget'!ISU72</f>
        <v>0</v>
      </c>
      <c r="ISJ62" s="763">
        <f>'Detailed Budget'!ISV72</f>
        <v>0</v>
      </c>
      <c r="ISK62" s="763">
        <f>'Detailed Budget'!ISW72</f>
        <v>0</v>
      </c>
      <c r="ISL62" s="763">
        <f>'Detailed Budget'!ISX72</f>
        <v>0</v>
      </c>
      <c r="ISM62" s="763">
        <f>'Detailed Budget'!ISY72</f>
        <v>0</v>
      </c>
      <c r="ISN62" s="763">
        <f>'Detailed Budget'!ISZ72</f>
        <v>0</v>
      </c>
      <c r="ISO62" s="763">
        <f>'Detailed Budget'!ITA72</f>
        <v>0</v>
      </c>
      <c r="ISP62" s="763">
        <f>'Detailed Budget'!ITB72</f>
        <v>0</v>
      </c>
      <c r="ISQ62" s="763">
        <f>'Detailed Budget'!ITC72</f>
        <v>0</v>
      </c>
      <c r="ISR62" s="763">
        <f>'Detailed Budget'!ITD72</f>
        <v>0</v>
      </c>
      <c r="ISS62" s="763">
        <f>'Detailed Budget'!ITE72</f>
        <v>0</v>
      </c>
      <c r="IST62" s="763">
        <f>'Detailed Budget'!ITF72</f>
        <v>0</v>
      </c>
      <c r="ISU62" s="763">
        <f>'Detailed Budget'!ITG72</f>
        <v>0</v>
      </c>
      <c r="ISV62" s="763">
        <f>'Detailed Budget'!ITH72</f>
        <v>0</v>
      </c>
      <c r="ISW62" s="763">
        <f>'Detailed Budget'!ITI72</f>
        <v>0</v>
      </c>
      <c r="ISX62" s="763">
        <f>'Detailed Budget'!ITJ72</f>
        <v>0</v>
      </c>
      <c r="ISY62" s="763">
        <f>'Detailed Budget'!ITK72</f>
        <v>0</v>
      </c>
      <c r="ISZ62" s="763">
        <f>'Detailed Budget'!ITL72</f>
        <v>0</v>
      </c>
      <c r="ITA62" s="763">
        <f>'Detailed Budget'!ITM72</f>
        <v>0</v>
      </c>
      <c r="ITB62" s="763">
        <f>'Detailed Budget'!ITN72</f>
        <v>0</v>
      </c>
      <c r="ITC62" s="763">
        <f>'Detailed Budget'!ITO72</f>
        <v>0</v>
      </c>
      <c r="ITD62" s="763">
        <f>'Detailed Budget'!ITP72</f>
        <v>0</v>
      </c>
      <c r="ITE62" s="763">
        <f>'Detailed Budget'!ITQ72</f>
        <v>0</v>
      </c>
      <c r="ITF62" s="763">
        <f>'Detailed Budget'!ITR72</f>
        <v>0</v>
      </c>
      <c r="ITG62" s="763">
        <f>'Detailed Budget'!ITS72</f>
        <v>0</v>
      </c>
      <c r="ITH62" s="763">
        <f>'Detailed Budget'!ITT72</f>
        <v>0</v>
      </c>
      <c r="ITI62" s="763">
        <f>'Detailed Budget'!ITU72</f>
        <v>0</v>
      </c>
      <c r="ITJ62" s="763">
        <f>'Detailed Budget'!ITV72</f>
        <v>0</v>
      </c>
      <c r="ITK62" s="763">
        <f>'Detailed Budget'!ITW72</f>
        <v>0</v>
      </c>
      <c r="ITL62" s="763">
        <f>'Detailed Budget'!ITX72</f>
        <v>0</v>
      </c>
      <c r="ITM62" s="763">
        <f>'Detailed Budget'!ITY72</f>
        <v>0</v>
      </c>
      <c r="ITN62" s="763">
        <f>'Detailed Budget'!ITZ72</f>
        <v>0</v>
      </c>
      <c r="ITO62" s="763">
        <f>'Detailed Budget'!IUA72</f>
        <v>0</v>
      </c>
      <c r="ITP62" s="763">
        <f>'Detailed Budget'!IUB72</f>
        <v>0</v>
      </c>
      <c r="ITQ62" s="763">
        <f>'Detailed Budget'!IUC72</f>
        <v>0</v>
      </c>
      <c r="ITR62" s="763">
        <f>'Detailed Budget'!IUD72</f>
        <v>0</v>
      </c>
      <c r="ITS62" s="763">
        <f>'Detailed Budget'!IUE72</f>
        <v>0</v>
      </c>
      <c r="ITT62" s="763">
        <f>'Detailed Budget'!IUF72</f>
        <v>0</v>
      </c>
      <c r="ITU62" s="763">
        <f>'Detailed Budget'!IUG72</f>
        <v>0</v>
      </c>
      <c r="ITV62" s="763">
        <f>'Detailed Budget'!IUH72</f>
        <v>0</v>
      </c>
      <c r="ITW62" s="763">
        <f>'Detailed Budget'!IUI72</f>
        <v>0</v>
      </c>
      <c r="ITX62" s="763">
        <f>'Detailed Budget'!IUJ72</f>
        <v>0</v>
      </c>
      <c r="ITY62" s="763">
        <f>'Detailed Budget'!IUK72</f>
        <v>0</v>
      </c>
      <c r="ITZ62" s="763">
        <f>'Detailed Budget'!IUL72</f>
        <v>0</v>
      </c>
      <c r="IUA62" s="763">
        <f>'Detailed Budget'!IUM72</f>
        <v>0</v>
      </c>
      <c r="IUB62" s="763">
        <f>'Detailed Budget'!IUN72</f>
        <v>0</v>
      </c>
      <c r="IUC62" s="763">
        <f>'Detailed Budget'!IUO72</f>
        <v>0</v>
      </c>
      <c r="IUD62" s="763">
        <f>'Detailed Budget'!IUP72</f>
        <v>0</v>
      </c>
      <c r="IUE62" s="763">
        <f>'Detailed Budget'!IUQ72</f>
        <v>0</v>
      </c>
      <c r="IUF62" s="763">
        <f>'Detailed Budget'!IUR72</f>
        <v>0</v>
      </c>
      <c r="IUG62" s="763">
        <f>'Detailed Budget'!IUS72</f>
        <v>0</v>
      </c>
      <c r="IUH62" s="763">
        <f>'Detailed Budget'!IUT72</f>
        <v>0</v>
      </c>
      <c r="IUI62" s="763">
        <f>'Detailed Budget'!IUU72</f>
        <v>0</v>
      </c>
      <c r="IUJ62" s="763">
        <f>'Detailed Budget'!IUV72</f>
        <v>0</v>
      </c>
      <c r="IUK62" s="763">
        <f>'Detailed Budget'!IUW72</f>
        <v>0</v>
      </c>
      <c r="IUL62" s="763">
        <f>'Detailed Budget'!IUX72</f>
        <v>0</v>
      </c>
      <c r="IUM62" s="763">
        <f>'Detailed Budget'!IUY72</f>
        <v>0</v>
      </c>
      <c r="IUN62" s="763">
        <f>'Detailed Budget'!IUZ72</f>
        <v>0</v>
      </c>
      <c r="IUO62" s="763">
        <f>'Detailed Budget'!IVA72</f>
        <v>0</v>
      </c>
      <c r="IUP62" s="763">
        <f>'Detailed Budget'!IVB72</f>
        <v>0</v>
      </c>
      <c r="IUQ62" s="763">
        <f>'Detailed Budget'!IVC72</f>
        <v>0</v>
      </c>
      <c r="IUR62" s="763">
        <f>'Detailed Budget'!IVD72</f>
        <v>0</v>
      </c>
      <c r="IUS62" s="763">
        <f>'Detailed Budget'!IVE72</f>
        <v>0</v>
      </c>
      <c r="IUT62" s="763">
        <f>'Detailed Budget'!IVF72</f>
        <v>0</v>
      </c>
      <c r="IUU62" s="763">
        <f>'Detailed Budget'!IVG72</f>
        <v>0</v>
      </c>
      <c r="IUV62" s="763">
        <f>'Detailed Budget'!IVH72</f>
        <v>0</v>
      </c>
      <c r="IUW62" s="763">
        <f>'Detailed Budget'!IVI72</f>
        <v>0</v>
      </c>
      <c r="IUX62" s="763">
        <f>'Detailed Budget'!IVJ72</f>
        <v>0</v>
      </c>
      <c r="IUY62" s="763">
        <f>'Detailed Budget'!IVK72</f>
        <v>0</v>
      </c>
      <c r="IUZ62" s="763">
        <f>'Detailed Budget'!IVL72</f>
        <v>0</v>
      </c>
      <c r="IVA62" s="763">
        <f>'Detailed Budget'!IVM72</f>
        <v>0</v>
      </c>
      <c r="IVB62" s="763">
        <f>'Detailed Budget'!IVN72</f>
        <v>0</v>
      </c>
      <c r="IVC62" s="763">
        <f>'Detailed Budget'!IVO72</f>
        <v>0</v>
      </c>
      <c r="IVD62" s="763">
        <f>'Detailed Budget'!IVP72</f>
        <v>0</v>
      </c>
      <c r="IVE62" s="763">
        <f>'Detailed Budget'!IVQ72</f>
        <v>0</v>
      </c>
      <c r="IVF62" s="763">
        <f>'Detailed Budget'!IVR72</f>
        <v>0</v>
      </c>
      <c r="IVG62" s="763">
        <f>'Detailed Budget'!IVS72</f>
        <v>0</v>
      </c>
      <c r="IVH62" s="763">
        <f>'Detailed Budget'!IVT72</f>
        <v>0</v>
      </c>
      <c r="IVI62" s="763">
        <f>'Detailed Budget'!IVU72</f>
        <v>0</v>
      </c>
      <c r="IVJ62" s="763">
        <f>'Detailed Budget'!IVV72</f>
        <v>0</v>
      </c>
      <c r="IVK62" s="763">
        <f>'Detailed Budget'!IVW72</f>
        <v>0</v>
      </c>
      <c r="IVL62" s="763">
        <f>'Detailed Budget'!IVX72</f>
        <v>0</v>
      </c>
      <c r="IVM62" s="763">
        <f>'Detailed Budget'!IVY72</f>
        <v>0</v>
      </c>
      <c r="IVN62" s="763">
        <f>'Detailed Budget'!IVZ72</f>
        <v>0</v>
      </c>
      <c r="IVO62" s="763">
        <f>'Detailed Budget'!IWA72</f>
        <v>0</v>
      </c>
      <c r="IVP62" s="763">
        <f>'Detailed Budget'!IWB72</f>
        <v>0</v>
      </c>
      <c r="IVQ62" s="763">
        <f>'Detailed Budget'!IWC72</f>
        <v>0</v>
      </c>
      <c r="IVR62" s="763">
        <f>'Detailed Budget'!IWD72</f>
        <v>0</v>
      </c>
      <c r="IVS62" s="763">
        <f>'Detailed Budget'!IWE72</f>
        <v>0</v>
      </c>
      <c r="IVT62" s="763">
        <f>'Detailed Budget'!IWF72</f>
        <v>0</v>
      </c>
      <c r="IVU62" s="763">
        <f>'Detailed Budget'!IWG72</f>
        <v>0</v>
      </c>
      <c r="IVV62" s="763">
        <f>'Detailed Budget'!IWH72</f>
        <v>0</v>
      </c>
      <c r="IVW62" s="763">
        <f>'Detailed Budget'!IWI72</f>
        <v>0</v>
      </c>
      <c r="IVX62" s="763">
        <f>'Detailed Budget'!IWJ72</f>
        <v>0</v>
      </c>
      <c r="IVY62" s="763">
        <f>'Detailed Budget'!IWK72</f>
        <v>0</v>
      </c>
      <c r="IVZ62" s="763">
        <f>'Detailed Budget'!IWL72</f>
        <v>0</v>
      </c>
      <c r="IWA62" s="763">
        <f>'Detailed Budget'!IWM72</f>
        <v>0</v>
      </c>
      <c r="IWB62" s="763">
        <f>'Detailed Budget'!IWN72</f>
        <v>0</v>
      </c>
      <c r="IWC62" s="763">
        <f>'Detailed Budget'!IWO72</f>
        <v>0</v>
      </c>
      <c r="IWD62" s="763">
        <f>'Detailed Budget'!IWP72</f>
        <v>0</v>
      </c>
      <c r="IWE62" s="763">
        <f>'Detailed Budget'!IWQ72</f>
        <v>0</v>
      </c>
      <c r="IWF62" s="763">
        <f>'Detailed Budget'!IWR72</f>
        <v>0</v>
      </c>
      <c r="IWG62" s="763">
        <f>'Detailed Budget'!IWS72</f>
        <v>0</v>
      </c>
      <c r="IWH62" s="763">
        <f>'Detailed Budget'!IWT72</f>
        <v>0</v>
      </c>
      <c r="IWI62" s="763">
        <f>'Detailed Budget'!IWU72</f>
        <v>0</v>
      </c>
      <c r="IWJ62" s="763">
        <f>'Detailed Budget'!IWV72</f>
        <v>0</v>
      </c>
      <c r="IWK62" s="763">
        <f>'Detailed Budget'!IWW72</f>
        <v>0</v>
      </c>
      <c r="IWL62" s="763">
        <f>'Detailed Budget'!IWX72</f>
        <v>0</v>
      </c>
      <c r="IWM62" s="763">
        <f>'Detailed Budget'!IWY72</f>
        <v>0</v>
      </c>
      <c r="IWN62" s="763">
        <f>'Detailed Budget'!IWZ72</f>
        <v>0</v>
      </c>
      <c r="IWO62" s="763">
        <f>'Detailed Budget'!IXA72</f>
        <v>0</v>
      </c>
      <c r="IWP62" s="763">
        <f>'Detailed Budget'!IXB72</f>
        <v>0</v>
      </c>
      <c r="IWQ62" s="763">
        <f>'Detailed Budget'!IXC72</f>
        <v>0</v>
      </c>
      <c r="IWR62" s="763">
        <f>'Detailed Budget'!IXD72</f>
        <v>0</v>
      </c>
      <c r="IWS62" s="763">
        <f>'Detailed Budget'!IXE72</f>
        <v>0</v>
      </c>
      <c r="IWT62" s="763">
        <f>'Detailed Budget'!IXF72</f>
        <v>0</v>
      </c>
      <c r="IWU62" s="763">
        <f>'Detailed Budget'!IXG72</f>
        <v>0</v>
      </c>
      <c r="IWV62" s="763">
        <f>'Detailed Budget'!IXH72</f>
        <v>0</v>
      </c>
      <c r="IWW62" s="763">
        <f>'Detailed Budget'!IXI72</f>
        <v>0</v>
      </c>
      <c r="IWX62" s="763">
        <f>'Detailed Budget'!IXJ72</f>
        <v>0</v>
      </c>
      <c r="IWY62" s="763">
        <f>'Detailed Budget'!IXK72</f>
        <v>0</v>
      </c>
      <c r="IWZ62" s="763">
        <f>'Detailed Budget'!IXL72</f>
        <v>0</v>
      </c>
      <c r="IXA62" s="763">
        <f>'Detailed Budget'!IXM72</f>
        <v>0</v>
      </c>
      <c r="IXB62" s="763">
        <f>'Detailed Budget'!IXN72</f>
        <v>0</v>
      </c>
      <c r="IXC62" s="763">
        <f>'Detailed Budget'!IXO72</f>
        <v>0</v>
      </c>
      <c r="IXD62" s="763">
        <f>'Detailed Budget'!IXP72</f>
        <v>0</v>
      </c>
      <c r="IXE62" s="763">
        <f>'Detailed Budget'!IXQ72</f>
        <v>0</v>
      </c>
      <c r="IXF62" s="763">
        <f>'Detailed Budget'!IXR72</f>
        <v>0</v>
      </c>
      <c r="IXG62" s="763">
        <f>'Detailed Budget'!IXS72</f>
        <v>0</v>
      </c>
      <c r="IXH62" s="763">
        <f>'Detailed Budget'!IXT72</f>
        <v>0</v>
      </c>
      <c r="IXI62" s="763">
        <f>'Detailed Budget'!IXU72</f>
        <v>0</v>
      </c>
      <c r="IXJ62" s="763">
        <f>'Detailed Budget'!IXV72</f>
        <v>0</v>
      </c>
      <c r="IXK62" s="763">
        <f>'Detailed Budget'!IXW72</f>
        <v>0</v>
      </c>
      <c r="IXL62" s="763">
        <f>'Detailed Budget'!IXX72</f>
        <v>0</v>
      </c>
      <c r="IXM62" s="763">
        <f>'Detailed Budget'!IXY72</f>
        <v>0</v>
      </c>
      <c r="IXN62" s="763">
        <f>'Detailed Budget'!IXZ72</f>
        <v>0</v>
      </c>
      <c r="IXO62" s="763">
        <f>'Detailed Budget'!IYA72</f>
        <v>0</v>
      </c>
      <c r="IXP62" s="763">
        <f>'Detailed Budget'!IYB72</f>
        <v>0</v>
      </c>
      <c r="IXQ62" s="763">
        <f>'Detailed Budget'!IYC72</f>
        <v>0</v>
      </c>
      <c r="IXR62" s="763">
        <f>'Detailed Budget'!IYD72</f>
        <v>0</v>
      </c>
      <c r="IXS62" s="763">
        <f>'Detailed Budget'!IYE72</f>
        <v>0</v>
      </c>
      <c r="IXT62" s="763">
        <f>'Detailed Budget'!IYF72</f>
        <v>0</v>
      </c>
      <c r="IXU62" s="763">
        <f>'Detailed Budget'!IYG72</f>
        <v>0</v>
      </c>
      <c r="IXV62" s="763">
        <f>'Detailed Budget'!IYH72</f>
        <v>0</v>
      </c>
      <c r="IXW62" s="763">
        <f>'Detailed Budget'!IYI72</f>
        <v>0</v>
      </c>
      <c r="IXX62" s="763">
        <f>'Detailed Budget'!IYJ72</f>
        <v>0</v>
      </c>
      <c r="IXY62" s="763">
        <f>'Detailed Budget'!IYK72</f>
        <v>0</v>
      </c>
      <c r="IXZ62" s="763">
        <f>'Detailed Budget'!IYL72</f>
        <v>0</v>
      </c>
      <c r="IYA62" s="763">
        <f>'Detailed Budget'!IYM72</f>
        <v>0</v>
      </c>
      <c r="IYB62" s="763">
        <f>'Detailed Budget'!IYN72</f>
        <v>0</v>
      </c>
      <c r="IYC62" s="763">
        <f>'Detailed Budget'!IYO72</f>
        <v>0</v>
      </c>
      <c r="IYD62" s="763">
        <f>'Detailed Budget'!IYP72</f>
        <v>0</v>
      </c>
      <c r="IYE62" s="763">
        <f>'Detailed Budget'!IYQ72</f>
        <v>0</v>
      </c>
      <c r="IYF62" s="763">
        <f>'Detailed Budget'!IYR72</f>
        <v>0</v>
      </c>
      <c r="IYG62" s="763">
        <f>'Detailed Budget'!IYS72</f>
        <v>0</v>
      </c>
      <c r="IYH62" s="763">
        <f>'Detailed Budget'!IYT72</f>
        <v>0</v>
      </c>
      <c r="IYI62" s="763">
        <f>'Detailed Budget'!IYU72</f>
        <v>0</v>
      </c>
      <c r="IYJ62" s="763">
        <f>'Detailed Budget'!IYV72</f>
        <v>0</v>
      </c>
      <c r="IYK62" s="763">
        <f>'Detailed Budget'!IYW72</f>
        <v>0</v>
      </c>
      <c r="IYL62" s="763">
        <f>'Detailed Budget'!IYX72</f>
        <v>0</v>
      </c>
      <c r="IYM62" s="763">
        <f>'Detailed Budget'!IYY72</f>
        <v>0</v>
      </c>
      <c r="IYN62" s="763">
        <f>'Detailed Budget'!IYZ72</f>
        <v>0</v>
      </c>
      <c r="IYO62" s="763">
        <f>'Detailed Budget'!IZA72</f>
        <v>0</v>
      </c>
      <c r="IYP62" s="763">
        <f>'Detailed Budget'!IZB72</f>
        <v>0</v>
      </c>
      <c r="IYQ62" s="763">
        <f>'Detailed Budget'!IZC72</f>
        <v>0</v>
      </c>
      <c r="IYR62" s="763">
        <f>'Detailed Budget'!IZD72</f>
        <v>0</v>
      </c>
      <c r="IYS62" s="763">
        <f>'Detailed Budget'!IZE72</f>
        <v>0</v>
      </c>
      <c r="IYT62" s="763">
        <f>'Detailed Budget'!IZF72</f>
        <v>0</v>
      </c>
      <c r="IYU62" s="763">
        <f>'Detailed Budget'!IZG72</f>
        <v>0</v>
      </c>
      <c r="IYV62" s="763">
        <f>'Detailed Budget'!IZH72</f>
        <v>0</v>
      </c>
      <c r="IYW62" s="763">
        <f>'Detailed Budget'!IZI72</f>
        <v>0</v>
      </c>
      <c r="IYX62" s="763">
        <f>'Detailed Budget'!IZJ72</f>
        <v>0</v>
      </c>
      <c r="IYY62" s="763">
        <f>'Detailed Budget'!IZK72</f>
        <v>0</v>
      </c>
      <c r="IYZ62" s="763">
        <f>'Detailed Budget'!IZL72</f>
        <v>0</v>
      </c>
      <c r="IZA62" s="763">
        <f>'Detailed Budget'!IZM72</f>
        <v>0</v>
      </c>
      <c r="IZB62" s="763">
        <f>'Detailed Budget'!IZN72</f>
        <v>0</v>
      </c>
      <c r="IZC62" s="763">
        <f>'Detailed Budget'!IZO72</f>
        <v>0</v>
      </c>
      <c r="IZD62" s="763">
        <f>'Detailed Budget'!IZP72</f>
        <v>0</v>
      </c>
      <c r="IZE62" s="763">
        <f>'Detailed Budget'!IZQ72</f>
        <v>0</v>
      </c>
      <c r="IZF62" s="763">
        <f>'Detailed Budget'!IZR72</f>
        <v>0</v>
      </c>
      <c r="IZG62" s="763">
        <f>'Detailed Budget'!IZS72</f>
        <v>0</v>
      </c>
      <c r="IZH62" s="763">
        <f>'Detailed Budget'!IZT72</f>
        <v>0</v>
      </c>
      <c r="IZI62" s="763">
        <f>'Detailed Budget'!IZU72</f>
        <v>0</v>
      </c>
      <c r="IZJ62" s="763">
        <f>'Detailed Budget'!IZV72</f>
        <v>0</v>
      </c>
      <c r="IZK62" s="763">
        <f>'Detailed Budget'!IZW72</f>
        <v>0</v>
      </c>
      <c r="IZL62" s="763">
        <f>'Detailed Budget'!IZX72</f>
        <v>0</v>
      </c>
      <c r="IZM62" s="763">
        <f>'Detailed Budget'!IZY72</f>
        <v>0</v>
      </c>
      <c r="IZN62" s="763">
        <f>'Detailed Budget'!IZZ72</f>
        <v>0</v>
      </c>
      <c r="IZO62" s="763">
        <f>'Detailed Budget'!JAA72</f>
        <v>0</v>
      </c>
      <c r="IZP62" s="763">
        <f>'Detailed Budget'!JAB72</f>
        <v>0</v>
      </c>
      <c r="IZQ62" s="763">
        <f>'Detailed Budget'!JAC72</f>
        <v>0</v>
      </c>
      <c r="IZR62" s="763">
        <f>'Detailed Budget'!JAD72</f>
        <v>0</v>
      </c>
      <c r="IZS62" s="763">
        <f>'Detailed Budget'!JAE72</f>
        <v>0</v>
      </c>
      <c r="IZT62" s="763">
        <f>'Detailed Budget'!JAF72</f>
        <v>0</v>
      </c>
      <c r="IZU62" s="763">
        <f>'Detailed Budget'!JAG72</f>
        <v>0</v>
      </c>
      <c r="IZV62" s="763">
        <f>'Detailed Budget'!JAH72</f>
        <v>0</v>
      </c>
      <c r="IZW62" s="763">
        <f>'Detailed Budget'!JAI72</f>
        <v>0</v>
      </c>
      <c r="IZX62" s="763">
        <f>'Detailed Budget'!JAJ72</f>
        <v>0</v>
      </c>
      <c r="IZY62" s="763">
        <f>'Detailed Budget'!JAK72</f>
        <v>0</v>
      </c>
      <c r="IZZ62" s="763">
        <f>'Detailed Budget'!JAL72</f>
        <v>0</v>
      </c>
      <c r="JAA62" s="763">
        <f>'Detailed Budget'!JAM72</f>
        <v>0</v>
      </c>
      <c r="JAB62" s="763">
        <f>'Detailed Budget'!JAN72</f>
        <v>0</v>
      </c>
      <c r="JAC62" s="763">
        <f>'Detailed Budget'!JAO72</f>
        <v>0</v>
      </c>
      <c r="JAD62" s="763">
        <f>'Detailed Budget'!JAP72</f>
        <v>0</v>
      </c>
      <c r="JAE62" s="763">
        <f>'Detailed Budget'!JAQ72</f>
        <v>0</v>
      </c>
      <c r="JAF62" s="763">
        <f>'Detailed Budget'!JAR72</f>
        <v>0</v>
      </c>
      <c r="JAG62" s="763">
        <f>'Detailed Budget'!JAS72</f>
        <v>0</v>
      </c>
      <c r="JAH62" s="763">
        <f>'Detailed Budget'!JAT72</f>
        <v>0</v>
      </c>
      <c r="JAI62" s="763">
        <f>'Detailed Budget'!JAU72</f>
        <v>0</v>
      </c>
      <c r="JAJ62" s="763">
        <f>'Detailed Budget'!JAV72</f>
        <v>0</v>
      </c>
      <c r="JAK62" s="763">
        <f>'Detailed Budget'!JAW72</f>
        <v>0</v>
      </c>
      <c r="JAL62" s="763">
        <f>'Detailed Budget'!JAX72</f>
        <v>0</v>
      </c>
      <c r="JAM62" s="763">
        <f>'Detailed Budget'!JAY72</f>
        <v>0</v>
      </c>
      <c r="JAN62" s="763">
        <f>'Detailed Budget'!JAZ72</f>
        <v>0</v>
      </c>
      <c r="JAO62" s="763">
        <f>'Detailed Budget'!JBA72</f>
        <v>0</v>
      </c>
      <c r="JAP62" s="763">
        <f>'Detailed Budget'!JBB72</f>
        <v>0</v>
      </c>
      <c r="JAQ62" s="763">
        <f>'Detailed Budget'!JBC72</f>
        <v>0</v>
      </c>
      <c r="JAR62" s="763">
        <f>'Detailed Budget'!JBD72</f>
        <v>0</v>
      </c>
      <c r="JAS62" s="763">
        <f>'Detailed Budget'!JBE72</f>
        <v>0</v>
      </c>
      <c r="JAT62" s="763">
        <f>'Detailed Budget'!JBF72</f>
        <v>0</v>
      </c>
      <c r="JAU62" s="763">
        <f>'Detailed Budget'!JBG72</f>
        <v>0</v>
      </c>
      <c r="JAV62" s="763">
        <f>'Detailed Budget'!JBH72</f>
        <v>0</v>
      </c>
      <c r="JAW62" s="763">
        <f>'Detailed Budget'!JBI72</f>
        <v>0</v>
      </c>
      <c r="JAX62" s="763">
        <f>'Detailed Budget'!JBJ72</f>
        <v>0</v>
      </c>
      <c r="JAY62" s="763">
        <f>'Detailed Budget'!JBK72</f>
        <v>0</v>
      </c>
      <c r="JAZ62" s="763">
        <f>'Detailed Budget'!JBL72</f>
        <v>0</v>
      </c>
      <c r="JBA62" s="763">
        <f>'Detailed Budget'!JBM72</f>
        <v>0</v>
      </c>
      <c r="JBB62" s="763">
        <f>'Detailed Budget'!JBN72</f>
        <v>0</v>
      </c>
      <c r="JBC62" s="763">
        <f>'Detailed Budget'!JBO72</f>
        <v>0</v>
      </c>
      <c r="JBD62" s="763">
        <f>'Detailed Budget'!JBP72</f>
        <v>0</v>
      </c>
      <c r="JBE62" s="763">
        <f>'Detailed Budget'!JBQ72</f>
        <v>0</v>
      </c>
      <c r="JBF62" s="763">
        <f>'Detailed Budget'!JBR72</f>
        <v>0</v>
      </c>
      <c r="JBG62" s="763">
        <f>'Detailed Budget'!JBS72</f>
        <v>0</v>
      </c>
      <c r="JBH62" s="763">
        <f>'Detailed Budget'!JBT72</f>
        <v>0</v>
      </c>
      <c r="JBI62" s="763">
        <f>'Detailed Budget'!JBU72</f>
        <v>0</v>
      </c>
      <c r="JBJ62" s="763">
        <f>'Detailed Budget'!JBV72</f>
        <v>0</v>
      </c>
      <c r="JBK62" s="763">
        <f>'Detailed Budget'!JBW72</f>
        <v>0</v>
      </c>
      <c r="JBL62" s="763">
        <f>'Detailed Budget'!JBX72</f>
        <v>0</v>
      </c>
      <c r="JBM62" s="763">
        <f>'Detailed Budget'!JBY72</f>
        <v>0</v>
      </c>
      <c r="JBN62" s="763">
        <f>'Detailed Budget'!JBZ72</f>
        <v>0</v>
      </c>
      <c r="JBO62" s="763">
        <f>'Detailed Budget'!JCA72</f>
        <v>0</v>
      </c>
      <c r="JBP62" s="763">
        <f>'Detailed Budget'!JCB72</f>
        <v>0</v>
      </c>
      <c r="JBQ62" s="763">
        <f>'Detailed Budget'!JCC72</f>
        <v>0</v>
      </c>
      <c r="JBR62" s="763">
        <f>'Detailed Budget'!JCD72</f>
        <v>0</v>
      </c>
      <c r="JBS62" s="763">
        <f>'Detailed Budget'!JCE72</f>
        <v>0</v>
      </c>
      <c r="JBT62" s="763">
        <f>'Detailed Budget'!JCF72</f>
        <v>0</v>
      </c>
      <c r="JBU62" s="763">
        <f>'Detailed Budget'!JCG72</f>
        <v>0</v>
      </c>
      <c r="JBV62" s="763">
        <f>'Detailed Budget'!JCH72</f>
        <v>0</v>
      </c>
      <c r="JBW62" s="763">
        <f>'Detailed Budget'!JCI72</f>
        <v>0</v>
      </c>
      <c r="JBX62" s="763">
        <f>'Detailed Budget'!JCJ72</f>
        <v>0</v>
      </c>
      <c r="JBY62" s="763">
        <f>'Detailed Budget'!JCK72</f>
        <v>0</v>
      </c>
      <c r="JBZ62" s="763">
        <f>'Detailed Budget'!JCL72</f>
        <v>0</v>
      </c>
      <c r="JCA62" s="763">
        <f>'Detailed Budget'!JCM72</f>
        <v>0</v>
      </c>
      <c r="JCB62" s="763">
        <f>'Detailed Budget'!JCN72</f>
        <v>0</v>
      </c>
      <c r="JCC62" s="763">
        <f>'Detailed Budget'!JCO72</f>
        <v>0</v>
      </c>
      <c r="JCD62" s="763">
        <f>'Detailed Budget'!JCP72</f>
        <v>0</v>
      </c>
      <c r="JCE62" s="763">
        <f>'Detailed Budget'!JCQ72</f>
        <v>0</v>
      </c>
      <c r="JCF62" s="763">
        <f>'Detailed Budget'!JCR72</f>
        <v>0</v>
      </c>
      <c r="JCG62" s="763">
        <f>'Detailed Budget'!JCS72</f>
        <v>0</v>
      </c>
      <c r="JCH62" s="763">
        <f>'Detailed Budget'!JCT72</f>
        <v>0</v>
      </c>
      <c r="JCI62" s="763">
        <f>'Detailed Budget'!JCU72</f>
        <v>0</v>
      </c>
      <c r="JCJ62" s="763">
        <f>'Detailed Budget'!JCV72</f>
        <v>0</v>
      </c>
      <c r="JCK62" s="763">
        <f>'Detailed Budget'!JCW72</f>
        <v>0</v>
      </c>
      <c r="JCL62" s="763">
        <f>'Detailed Budget'!JCX72</f>
        <v>0</v>
      </c>
      <c r="JCM62" s="763">
        <f>'Detailed Budget'!JCY72</f>
        <v>0</v>
      </c>
      <c r="JCN62" s="763">
        <f>'Detailed Budget'!JCZ72</f>
        <v>0</v>
      </c>
      <c r="JCO62" s="763">
        <f>'Detailed Budget'!JDA72</f>
        <v>0</v>
      </c>
      <c r="JCP62" s="763">
        <f>'Detailed Budget'!JDB72</f>
        <v>0</v>
      </c>
      <c r="JCQ62" s="763">
        <f>'Detailed Budget'!JDC72</f>
        <v>0</v>
      </c>
      <c r="JCR62" s="763">
        <f>'Detailed Budget'!JDD72</f>
        <v>0</v>
      </c>
      <c r="JCS62" s="763">
        <f>'Detailed Budget'!JDE72</f>
        <v>0</v>
      </c>
      <c r="JCT62" s="763">
        <f>'Detailed Budget'!JDF72</f>
        <v>0</v>
      </c>
      <c r="JCU62" s="763">
        <f>'Detailed Budget'!JDG72</f>
        <v>0</v>
      </c>
      <c r="JCV62" s="763">
        <f>'Detailed Budget'!JDH72</f>
        <v>0</v>
      </c>
      <c r="JCW62" s="763">
        <f>'Detailed Budget'!JDI72</f>
        <v>0</v>
      </c>
      <c r="JCX62" s="763">
        <f>'Detailed Budget'!JDJ72</f>
        <v>0</v>
      </c>
      <c r="JCY62" s="763">
        <f>'Detailed Budget'!JDK72</f>
        <v>0</v>
      </c>
      <c r="JCZ62" s="763">
        <f>'Detailed Budget'!JDL72</f>
        <v>0</v>
      </c>
      <c r="JDA62" s="763">
        <f>'Detailed Budget'!JDM72</f>
        <v>0</v>
      </c>
      <c r="JDB62" s="763">
        <f>'Detailed Budget'!JDN72</f>
        <v>0</v>
      </c>
      <c r="JDC62" s="763">
        <f>'Detailed Budget'!JDO72</f>
        <v>0</v>
      </c>
      <c r="JDD62" s="763">
        <f>'Detailed Budget'!JDP72</f>
        <v>0</v>
      </c>
      <c r="JDE62" s="763">
        <f>'Detailed Budget'!JDQ72</f>
        <v>0</v>
      </c>
      <c r="JDF62" s="763">
        <f>'Detailed Budget'!JDR72</f>
        <v>0</v>
      </c>
      <c r="JDG62" s="763">
        <f>'Detailed Budget'!JDS72</f>
        <v>0</v>
      </c>
      <c r="JDH62" s="763">
        <f>'Detailed Budget'!JDT72</f>
        <v>0</v>
      </c>
      <c r="JDI62" s="763">
        <f>'Detailed Budget'!JDU72</f>
        <v>0</v>
      </c>
      <c r="JDJ62" s="763">
        <f>'Detailed Budget'!JDV72</f>
        <v>0</v>
      </c>
      <c r="JDK62" s="763">
        <f>'Detailed Budget'!JDW72</f>
        <v>0</v>
      </c>
      <c r="JDL62" s="763">
        <f>'Detailed Budget'!JDX72</f>
        <v>0</v>
      </c>
      <c r="JDM62" s="763">
        <f>'Detailed Budget'!JDY72</f>
        <v>0</v>
      </c>
      <c r="JDN62" s="763">
        <f>'Detailed Budget'!JDZ72</f>
        <v>0</v>
      </c>
      <c r="JDO62" s="763">
        <f>'Detailed Budget'!JEA72</f>
        <v>0</v>
      </c>
      <c r="JDP62" s="763">
        <f>'Detailed Budget'!JEB72</f>
        <v>0</v>
      </c>
      <c r="JDQ62" s="763">
        <f>'Detailed Budget'!JEC72</f>
        <v>0</v>
      </c>
      <c r="JDR62" s="763">
        <f>'Detailed Budget'!JED72</f>
        <v>0</v>
      </c>
      <c r="JDS62" s="763">
        <f>'Detailed Budget'!JEE72</f>
        <v>0</v>
      </c>
      <c r="JDT62" s="763">
        <f>'Detailed Budget'!JEF72</f>
        <v>0</v>
      </c>
      <c r="JDU62" s="763">
        <f>'Detailed Budget'!JEG72</f>
        <v>0</v>
      </c>
      <c r="JDV62" s="763">
        <f>'Detailed Budget'!JEH72</f>
        <v>0</v>
      </c>
      <c r="JDW62" s="763">
        <f>'Detailed Budget'!JEI72</f>
        <v>0</v>
      </c>
      <c r="JDX62" s="763">
        <f>'Detailed Budget'!JEJ72</f>
        <v>0</v>
      </c>
      <c r="JDY62" s="763">
        <f>'Detailed Budget'!JEK72</f>
        <v>0</v>
      </c>
      <c r="JDZ62" s="763">
        <f>'Detailed Budget'!JEL72</f>
        <v>0</v>
      </c>
      <c r="JEA62" s="763">
        <f>'Detailed Budget'!JEM72</f>
        <v>0</v>
      </c>
      <c r="JEB62" s="763">
        <f>'Detailed Budget'!JEN72</f>
        <v>0</v>
      </c>
      <c r="JEC62" s="763">
        <f>'Detailed Budget'!JEO72</f>
        <v>0</v>
      </c>
      <c r="JED62" s="763">
        <f>'Detailed Budget'!JEP72</f>
        <v>0</v>
      </c>
      <c r="JEE62" s="763">
        <f>'Detailed Budget'!JEQ72</f>
        <v>0</v>
      </c>
      <c r="JEF62" s="763">
        <f>'Detailed Budget'!JER72</f>
        <v>0</v>
      </c>
      <c r="JEG62" s="763">
        <f>'Detailed Budget'!JES72</f>
        <v>0</v>
      </c>
      <c r="JEH62" s="763">
        <f>'Detailed Budget'!JET72</f>
        <v>0</v>
      </c>
      <c r="JEI62" s="763">
        <f>'Detailed Budget'!JEU72</f>
        <v>0</v>
      </c>
      <c r="JEJ62" s="763">
        <f>'Detailed Budget'!JEV72</f>
        <v>0</v>
      </c>
      <c r="JEK62" s="763">
        <f>'Detailed Budget'!JEW72</f>
        <v>0</v>
      </c>
      <c r="JEL62" s="763">
        <f>'Detailed Budget'!JEX72</f>
        <v>0</v>
      </c>
      <c r="JEM62" s="763">
        <f>'Detailed Budget'!JEY72</f>
        <v>0</v>
      </c>
      <c r="JEN62" s="763">
        <f>'Detailed Budget'!JEZ72</f>
        <v>0</v>
      </c>
      <c r="JEO62" s="763">
        <f>'Detailed Budget'!JFA72</f>
        <v>0</v>
      </c>
      <c r="JEP62" s="763">
        <f>'Detailed Budget'!JFB72</f>
        <v>0</v>
      </c>
      <c r="JEQ62" s="763">
        <f>'Detailed Budget'!JFC72</f>
        <v>0</v>
      </c>
      <c r="JER62" s="763">
        <f>'Detailed Budget'!JFD72</f>
        <v>0</v>
      </c>
      <c r="JES62" s="763">
        <f>'Detailed Budget'!JFE72</f>
        <v>0</v>
      </c>
      <c r="JET62" s="763">
        <f>'Detailed Budget'!JFF72</f>
        <v>0</v>
      </c>
      <c r="JEU62" s="763">
        <f>'Detailed Budget'!JFG72</f>
        <v>0</v>
      </c>
      <c r="JEV62" s="763">
        <f>'Detailed Budget'!JFH72</f>
        <v>0</v>
      </c>
      <c r="JEW62" s="763">
        <f>'Detailed Budget'!JFI72</f>
        <v>0</v>
      </c>
      <c r="JEX62" s="763">
        <f>'Detailed Budget'!JFJ72</f>
        <v>0</v>
      </c>
      <c r="JEY62" s="763">
        <f>'Detailed Budget'!JFK72</f>
        <v>0</v>
      </c>
      <c r="JEZ62" s="763">
        <f>'Detailed Budget'!JFL72</f>
        <v>0</v>
      </c>
      <c r="JFA62" s="763">
        <f>'Detailed Budget'!JFM72</f>
        <v>0</v>
      </c>
      <c r="JFB62" s="763">
        <f>'Detailed Budget'!JFN72</f>
        <v>0</v>
      </c>
      <c r="JFC62" s="763">
        <f>'Detailed Budget'!JFO72</f>
        <v>0</v>
      </c>
      <c r="JFD62" s="763">
        <f>'Detailed Budget'!JFP72</f>
        <v>0</v>
      </c>
      <c r="JFE62" s="763">
        <f>'Detailed Budget'!JFQ72</f>
        <v>0</v>
      </c>
      <c r="JFF62" s="763">
        <f>'Detailed Budget'!JFR72</f>
        <v>0</v>
      </c>
      <c r="JFG62" s="763">
        <f>'Detailed Budget'!JFS72</f>
        <v>0</v>
      </c>
      <c r="JFH62" s="763">
        <f>'Detailed Budget'!JFT72</f>
        <v>0</v>
      </c>
      <c r="JFI62" s="763">
        <f>'Detailed Budget'!JFU72</f>
        <v>0</v>
      </c>
      <c r="JFJ62" s="763">
        <f>'Detailed Budget'!JFV72</f>
        <v>0</v>
      </c>
      <c r="JFK62" s="763">
        <f>'Detailed Budget'!JFW72</f>
        <v>0</v>
      </c>
      <c r="JFL62" s="763">
        <f>'Detailed Budget'!JFX72</f>
        <v>0</v>
      </c>
      <c r="JFM62" s="763">
        <f>'Detailed Budget'!JFY72</f>
        <v>0</v>
      </c>
      <c r="JFN62" s="763">
        <f>'Detailed Budget'!JFZ72</f>
        <v>0</v>
      </c>
      <c r="JFO62" s="763">
        <f>'Detailed Budget'!JGA72</f>
        <v>0</v>
      </c>
      <c r="JFP62" s="763">
        <f>'Detailed Budget'!JGB72</f>
        <v>0</v>
      </c>
      <c r="JFQ62" s="763">
        <f>'Detailed Budget'!JGC72</f>
        <v>0</v>
      </c>
      <c r="JFR62" s="763">
        <f>'Detailed Budget'!JGD72</f>
        <v>0</v>
      </c>
      <c r="JFS62" s="763">
        <f>'Detailed Budget'!JGE72</f>
        <v>0</v>
      </c>
      <c r="JFT62" s="763">
        <f>'Detailed Budget'!JGF72</f>
        <v>0</v>
      </c>
      <c r="JFU62" s="763">
        <f>'Detailed Budget'!JGG72</f>
        <v>0</v>
      </c>
      <c r="JFV62" s="763">
        <f>'Detailed Budget'!JGH72</f>
        <v>0</v>
      </c>
      <c r="JFW62" s="763">
        <f>'Detailed Budget'!JGI72</f>
        <v>0</v>
      </c>
      <c r="JFX62" s="763">
        <f>'Detailed Budget'!JGJ72</f>
        <v>0</v>
      </c>
      <c r="JFY62" s="763">
        <f>'Detailed Budget'!JGK72</f>
        <v>0</v>
      </c>
      <c r="JFZ62" s="763">
        <f>'Detailed Budget'!JGL72</f>
        <v>0</v>
      </c>
      <c r="JGA62" s="763">
        <f>'Detailed Budget'!JGM72</f>
        <v>0</v>
      </c>
      <c r="JGB62" s="763">
        <f>'Detailed Budget'!JGN72</f>
        <v>0</v>
      </c>
      <c r="JGC62" s="763">
        <f>'Detailed Budget'!JGO72</f>
        <v>0</v>
      </c>
      <c r="JGD62" s="763">
        <f>'Detailed Budget'!JGP72</f>
        <v>0</v>
      </c>
      <c r="JGE62" s="763">
        <f>'Detailed Budget'!JGQ72</f>
        <v>0</v>
      </c>
      <c r="JGF62" s="763">
        <f>'Detailed Budget'!JGR72</f>
        <v>0</v>
      </c>
      <c r="JGG62" s="763">
        <f>'Detailed Budget'!JGS72</f>
        <v>0</v>
      </c>
      <c r="JGH62" s="763">
        <f>'Detailed Budget'!JGT72</f>
        <v>0</v>
      </c>
      <c r="JGI62" s="763">
        <f>'Detailed Budget'!JGU72</f>
        <v>0</v>
      </c>
      <c r="JGJ62" s="763">
        <f>'Detailed Budget'!JGV72</f>
        <v>0</v>
      </c>
      <c r="JGK62" s="763">
        <f>'Detailed Budget'!JGW72</f>
        <v>0</v>
      </c>
      <c r="JGL62" s="763">
        <f>'Detailed Budget'!JGX72</f>
        <v>0</v>
      </c>
      <c r="JGM62" s="763">
        <f>'Detailed Budget'!JGY72</f>
        <v>0</v>
      </c>
      <c r="JGN62" s="763">
        <f>'Detailed Budget'!JGZ72</f>
        <v>0</v>
      </c>
      <c r="JGO62" s="763">
        <f>'Detailed Budget'!JHA72</f>
        <v>0</v>
      </c>
      <c r="JGP62" s="763">
        <f>'Detailed Budget'!JHB72</f>
        <v>0</v>
      </c>
      <c r="JGQ62" s="763">
        <f>'Detailed Budget'!JHC72</f>
        <v>0</v>
      </c>
      <c r="JGR62" s="763">
        <f>'Detailed Budget'!JHD72</f>
        <v>0</v>
      </c>
      <c r="JGS62" s="763">
        <f>'Detailed Budget'!JHE72</f>
        <v>0</v>
      </c>
      <c r="JGT62" s="763">
        <f>'Detailed Budget'!JHF72</f>
        <v>0</v>
      </c>
      <c r="JGU62" s="763">
        <f>'Detailed Budget'!JHG72</f>
        <v>0</v>
      </c>
      <c r="JGV62" s="763">
        <f>'Detailed Budget'!JHH72</f>
        <v>0</v>
      </c>
      <c r="JGW62" s="763">
        <f>'Detailed Budget'!JHI72</f>
        <v>0</v>
      </c>
      <c r="JGX62" s="763">
        <f>'Detailed Budget'!JHJ72</f>
        <v>0</v>
      </c>
      <c r="JGY62" s="763">
        <f>'Detailed Budget'!JHK72</f>
        <v>0</v>
      </c>
      <c r="JGZ62" s="763">
        <f>'Detailed Budget'!JHL72</f>
        <v>0</v>
      </c>
      <c r="JHA62" s="763">
        <f>'Detailed Budget'!JHM72</f>
        <v>0</v>
      </c>
      <c r="JHB62" s="763">
        <f>'Detailed Budget'!JHN72</f>
        <v>0</v>
      </c>
      <c r="JHC62" s="763">
        <f>'Detailed Budget'!JHO72</f>
        <v>0</v>
      </c>
      <c r="JHD62" s="763">
        <f>'Detailed Budget'!JHP72</f>
        <v>0</v>
      </c>
      <c r="JHE62" s="763">
        <f>'Detailed Budget'!JHQ72</f>
        <v>0</v>
      </c>
      <c r="JHF62" s="763">
        <f>'Detailed Budget'!JHR72</f>
        <v>0</v>
      </c>
      <c r="JHG62" s="763">
        <f>'Detailed Budget'!JHS72</f>
        <v>0</v>
      </c>
      <c r="JHH62" s="763">
        <f>'Detailed Budget'!JHT72</f>
        <v>0</v>
      </c>
      <c r="JHI62" s="763">
        <f>'Detailed Budget'!JHU72</f>
        <v>0</v>
      </c>
      <c r="JHJ62" s="763">
        <f>'Detailed Budget'!JHV72</f>
        <v>0</v>
      </c>
      <c r="JHK62" s="763">
        <f>'Detailed Budget'!JHW72</f>
        <v>0</v>
      </c>
      <c r="JHL62" s="763">
        <f>'Detailed Budget'!JHX72</f>
        <v>0</v>
      </c>
      <c r="JHM62" s="763">
        <f>'Detailed Budget'!JHY72</f>
        <v>0</v>
      </c>
      <c r="JHN62" s="763">
        <f>'Detailed Budget'!JHZ72</f>
        <v>0</v>
      </c>
      <c r="JHO62" s="763">
        <f>'Detailed Budget'!JIA72</f>
        <v>0</v>
      </c>
      <c r="JHP62" s="763">
        <f>'Detailed Budget'!JIB72</f>
        <v>0</v>
      </c>
      <c r="JHQ62" s="763">
        <f>'Detailed Budget'!JIC72</f>
        <v>0</v>
      </c>
      <c r="JHR62" s="763">
        <f>'Detailed Budget'!JID72</f>
        <v>0</v>
      </c>
      <c r="JHS62" s="763">
        <f>'Detailed Budget'!JIE72</f>
        <v>0</v>
      </c>
      <c r="JHT62" s="763">
        <f>'Detailed Budget'!JIF72</f>
        <v>0</v>
      </c>
      <c r="JHU62" s="763">
        <f>'Detailed Budget'!JIG72</f>
        <v>0</v>
      </c>
      <c r="JHV62" s="763">
        <f>'Detailed Budget'!JIH72</f>
        <v>0</v>
      </c>
      <c r="JHW62" s="763">
        <f>'Detailed Budget'!JII72</f>
        <v>0</v>
      </c>
      <c r="JHX62" s="763">
        <f>'Detailed Budget'!JIJ72</f>
        <v>0</v>
      </c>
      <c r="JHY62" s="763">
        <f>'Detailed Budget'!JIK72</f>
        <v>0</v>
      </c>
      <c r="JHZ62" s="763">
        <f>'Detailed Budget'!JIL72</f>
        <v>0</v>
      </c>
      <c r="JIA62" s="763">
        <f>'Detailed Budget'!JIM72</f>
        <v>0</v>
      </c>
      <c r="JIB62" s="763">
        <f>'Detailed Budget'!JIN72</f>
        <v>0</v>
      </c>
      <c r="JIC62" s="763">
        <f>'Detailed Budget'!JIO72</f>
        <v>0</v>
      </c>
      <c r="JID62" s="763">
        <f>'Detailed Budget'!JIP72</f>
        <v>0</v>
      </c>
      <c r="JIE62" s="763">
        <f>'Detailed Budget'!JIQ72</f>
        <v>0</v>
      </c>
      <c r="JIF62" s="763">
        <f>'Detailed Budget'!JIR72</f>
        <v>0</v>
      </c>
      <c r="JIG62" s="763">
        <f>'Detailed Budget'!JIS72</f>
        <v>0</v>
      </c>
      <c r="JIH62" s="763">
        <f>'Detailed Budget'!JIT72</f>
        <v>0</v>
      </c>
      <c r="JII62" s="763">
        <f>'Detailed Budget'!JIU72</f>
        <v>0</v>
      </c>
      <c r="JIJ62" s="763">
        <f>'Detailed Budget'!JIV72</f>
        <v>0</v>
      </c>
      <c r="JIK62" s="763">
        <f>'Detailed Budget'!JIW72</f>
        <v>0</v>
      </c>
      <c r="JIL62" s="763">
        <f>'Detailed Budget'!JIX72</f>
        <v>0</v>
      </c>
      <c r="JIM62" s="763">
        <f>'Detailed Budget'!JIY72</f>
        <v>0</v>
      </c>
      <c r="JIN62" s="763">
        <f>'Detailed Budget'!JIZ72</f>
        <v>0</v>
      </c>
      <c r="JIO62" s="763">
        <f>'Detailed Budget'!JJA72</f>
        <v>0</v>
      </c>
      <c r="JIP62" s="763">
        <f>'Detailed Budget'!JJB72</f>
        <v>0</v>
      </c>
      <c r="JIQ62" s="763">
        <f>'Detailed Budget'!JJC72</f>
        <v>0</v>
      </c>
      <c r="JIR62" s="763">
        <f>'Detailed Budget'!JJD72</f>
        <v>0</v>
      </c>
      <c r="JIS62" s="763">
        <f>'Detailed Budget'!JJE72</f>
        <v>0</v>
      </c>
      <c r="JIT62" s="763">
        <f>'Detailed Budget'!JJF72</f>
        <v>0</v>
      </c>
      <c r="JIU62" s="763">
        <f>'Detailed Budget'!JJG72</f>
        <v>0</v>
      </c>
      <c r="JIV62" s="763">
        <f>'Detailed Budget'!JJH72</f>
        <v>0</v>
      </c>
      <c r="JIW62" s="763">
        <f>'Detailed Budget'!JJI72</f>
        <v>0</v>
      </c>
      <c r="JIX62" s="763">
        <f>'Detailed Budget'!JJJ72</f>
        <v>0</v>
      </c>
      <c r="JIY62" s="763">
        <f>'Detailed Budget'!JJK72</f>
        <v>0</v>
      </c>
      <c r="JIZ62" s="763">
        <f>'Detailed Budget'!JJL72</f>
        <v>0</v>
      </c>
      <c r="JJA62" s="763">
        <f>'Detailed Budget'!JJM72</f>
        <v>0</v>
      </c>
      <c r="JJB62" s="763">
        <f>'Detailed Budget'!JJN72</f>
        <v>0</v>
      </c>
      <c r="JJC62" s="763">
        <f>'Detailed Budget'!JJO72</f>
        <v>0</v>
      </c>
      <c r="JJD62" s="763">
        <f>'Detailed Budget'!JJP72</f>
        <v>0</v>
      </c>
      <c r="JJE62" s="763">
        <f>'Detailed Budget'!JJQ72</f>
        <v>0</v>
      </c>
      <c r="JJF62" s="763">
        <f>'Detailed Budget'!JJR72</f>
        <v>0</v>
      </c>
      <c r="JJG62" s="763">
        <f>'Detailed Budget'!JJS72</f>
        <v>0</v>
      </c>
      <c r="JJH62" s="763">
        <f>'Detailed Budget'!JJT72</f>
        <v>0</v>
      </c>
      <c r="JJI62" s="763">
        <f>'Detailed Budget'!JJU72</f>
        <v>0</v>
      </c>
      <c r="JJJ62" s="763">
        <f>'Detailed Budget'!JJV72</f>
        <v>0</v>
      </c>
      <c r="JJK62" s="763">
        <f>'Detailed Budget'!JJW72</f>
        <v>0</v>
      </c>
      <c r="JJL62" s="763">
        <f>'Detailed Budget'!JJX72</f>
        <v>0</v>
      </c>
      <c r="JJM62" s="763">
        <f>'Detailed Budget'!JJY72</f>
        <v>0</v>
      </c>
      <c r="JJN62" s="763">
        <f>'Detailed Budget'!JJZ72</f>
        <v>0</v>
      </c>
      <c r="JJO62" s="763">
        <f>'Detailed Budget'!JKA72</f>
        <v>0</v>
      </c>
      <c r="JJP62" s="763">
        <f>'Detailed Budget'!JKB72</f>
        <v>0</v>
      </c>
      <c r="JJQ62" s="763">
        <f>'Detailed Budget'!JKC72</f>
        <v>0</v>
      </c>
      <c r="JJR62" s="763">
        <f>'Detailed Budget'!JKD72</f>
        <v>0</v>
      </c>
      <c r="JJS62" s="763">
        <f>'Detailed Budget'!JKE72</f>
        <v>0</v>
      </c>
      <c r="JJT62" s="763">
        <f>'Detailed Budget'!JKF72</f>
        <v>0</v>
      </c>
      <c r="JJU62" s="763">
        <f>'Detailed Budget'!JKG72</f>
        <v>0</v>
      </c>
      <c r="JJV62" s="763">
        <f>'Detailed Budget'!JKH72</f>
        <v>0</v>
      </c>
      <c r="JJW62" s="763">
        <f>'Detailed Budget'!JKI72</f>
        <v>0</v>
      </c>
      <c r="JJX62" s="763">
        <f>'Detailed Budget'!JKJ72</f>
        <v>0</v>
      </c>
      <c r="JJY62" s="763">
        <f>'Detailed Budget'!JKK72</f>
        <v>0</v>
      </c>
      <c r="JJZ62" s="763">
        <f>'Detailed Budget'!JKL72</f>
        <v>0</v>
      </c>
      <c r="JKA62" s="763">
        <f>'Detailed Budget'!JKM72</f>
        <v>0</v>
      </c>
      <c r="JKB62" s="763">
        <f>'Detailed Budget'!JKN72</f>
        <v>0</v>
      </c>
      <c r="JKC62" s="763">
        <f>'Detailed Budget'!JKO72</f>
        <v>0</v>
      </c>
      <c r="JKD62" s="763">
        <f>'Detailed Budget'!JKP72</f>
        <v>0</v>
      </c>
      <c r="JKE62" s="763">
        <f>'Detailed Budget'!JKQ72</f>
        <v>0</v>
      </c>
      <c r="JKF62" s="763">
        <f>'Detailed Budget'!JKR72</f>
        <v>0</v>
      </c>
      <c r="JKG62" s="763">
        <f>'Detailed Budget'!JKS72</f>
        <v>0</v>
      </c>
      <c r="JKH62" s="763">
        <f>'Detailed Budget'!JKT72</f>
        <v>0</v>
      </c>
      <c r="JKI62" s="763">
        <f>'Detailed Budget'!JKU72</f>
        <v>0</v>
      </c>
      <c r="JKJ62" s="763">
        <f>'Detailed Budget'!JKV72</f>
        <v>0</v>
      </c>
      <c r="JKK62" s="763">
        <f>'Detailed Budget'!JKW72</f>
        <v>0</v>
      </c>
      <c r="JKL62" s="763">
        <f>'Detailed Budget'!JKX72</f>
        <v>0</v>
      </c>
      <c r="JKM62" s="763">
        <f>'Detailed Budget'!JKY72</f>
        <v>0</v>
      </c>
      <c r="JKN62" s="763">
        <f>'Detailed Budget'!JKZ72</f>
        <v>0</v>
      </c>
      <c r="JKO62" s="763">
        <f>'Detailed Budget'!JLA72</f>
        <v>0</v>
      </c>
      <c r="JKP62" s="763">
        <f>'Detailed Budget'!JLB72</f>
        <v>0</v>
      </c>
      <c r="JKQ62" s="763">
        <f>'Detailed Budget'!JLC72</f>
        <v>0</v>
      </c>
      <c r="JKR62" s="763">
        <f>'Detailed Budget'!JLD72</f>
        <v>0</v>
      </c>
      <c r="JKS62" s="763">
        <f>'Detailed Budget'!JLE72</f>
        <v>0</v>
      </c>
      <c r="JKT62" s="763">
        <f>'Detailed Budget'!JLF72</f>
        <v>0</v>
      </c>
      <c r="JKU62" s="763">
        <f>'Detailed Budget'!JLG72</f>
        <v>0</v>
      </c>
      <c r="JKV62" s="763">
        <f>'Detailed Budget'!JLH72</f>
        <v>0</v>
      </c>
      <c r="JKW62" s="763">
        <f>'Detailed Budget'!JLI72</f>
        <v>0</v>
      </c>
      <c r="JKX62" s="763">
        <f>'Detailed Budget'!JLJ72</f>
        <v>0</v>
      </c>
      <c r="JKY62" s="763">
        <f>'Detailed Budget'!JLK72</f>
        <v>0</v>
      </c>
      <c r="JKZ62" s="763">
        <f>'Detailed Budget'!JLL72</f>
        <v>0</v>
      </c>
      <c r="JLA62" s="763">
        <f>'Detailed Budget'!JLM72</f>
        <v>0</v>
      </c>
      <c r="JLB62" s="763">
        <f>'Detailed Budget'!JLN72</f>
        <v>0</v>
      </c>
      <c r="JLC62" s="763">
        <f>'Detailed Budget'!JLO72</f>
        <v>0</v>
      </c>
      <c r="JLD62" s="763">
        <f>'Detailed Budget'!JLP72</f>
        <v>0</v>
      </c>
      <c r="JLE62" s="763">
        <f>'Detailed Budget'!JLQ72</f>
        <v>0</v>
      </c>
      <c r="JLF62" s="763">
        <f>'Detailed Budget'!JLR72</f>
        <v>0</v>
      </c>
      <c r="JLG62" s="763">
        <f>'Detailed Budget'!JLS72</f>
        <v>0</v>
      </c>
      <c r="JLH62" s="763">
        <f>'Detailed Budget'!JLT72</f>
        <v>0</v>
      </c>
      <c r="JLI62" s="763">
        <f>'Detailed Budget'!JLU72</f>
        <v>0</v>
      </c>
      <c r="JLJ62" s="763">
        <f>'Detailed Budget'!JLV72</f>
        <v>0</v>
      </c>
      <c r="JLK62" s="763">
        <f>'Detailed Budget'!JLW72</f>
        <v>0</v>
      </c>
      <c r="JLL62" s="763">
        <f>'Detailed Budget'!JLX72</f>
        <v>0</v>
      </c>
      <c r="JLM62" s="763">
        <f>'Detailed Budget'!JLY72</f>
        <v>0</v>
      </c>
      <c r="JLN62" s="763">
        <f>'Detailed Budget'!JLZ72</f>
        <v>0</v>
      </c>
      <c r="JLO62" s="763">
        <f>'Detailed Budget'!JMA72</f>
        <v>0</v>
      </c>
      <c r="JLP62" s="763">
        <f>'Detailed Budget'!JMB72</f>
        <v>0</v>
      </c>
      <c r="JLQ62" s="763">
        <f>'Detailed Budget'!JMC72</f>
        <v>0</v>
      </c>
      <c r="JLR62" s="763">
        <f>'Detailed Budget'!JMD72</f>
        <v>0</v>
      </c>
      <c r="JLS62" s="763">
        <f>'Detailed Budget'!JME72</f>
        <v>0</v>
      </c>
      <c r="JLT62" s="763">
        <f>'Detailed Budget'!JMF72</f>
        <v>0</v>
      </c>
      <c r="JLU62" s="763">
        <f>'Detailed Budget'!JMG72</f>
        <v>0</v>
      </c>
      <c r="JLV62" s="763">
        <f>'Detailed Budget'!JMH72</f>
        <v>0</v>
      </c>
      <c r="JLW62" s="763">
        <f>'Detailed Budget'!JMI72</f>
        <v>0</v>
      </c>
      <c r="JLX62" s="763">
        <f>'Detailed Budget'!JMJ72</f>
        <v>0</v>
      </c>
      <c r="JLY62" s="763">
        <f>'Detailed Budget'!JMK72</f>
        <v>0</v>
      </c>
      <c r="JLZ62" s="763">
        <f>'Detailed Budget'!JML72</f>
        <v>0</v>
      </c>
      <c r="JMA62" s="763">
        <f>'Detailed Budget'!JMM72</f>
        <v>0</v>
      </c>
      <c r="JMB62" s="763">
        <f>'Detailed Budget'!JMN72</f>
        <v>0</v>
      </c>
      <c r="JMC62" s="763">
        <f>'Detailed Budget'!JMO72</f>
        <v>0</v>
      </c>
      <c r="JMD62" s="763">
        <f>'Detailed Budget'!JMP72</f>
        <v>0</v>
      </c>
      <c r="JME62" s="763">
        <f>'Detailed Budget'!JMQ72</f>
        <v>0</v>
      </c>
      <c r="JMF62" s="763">
        <f>'Detailed Budget'!JMR72</f>
        <v>0</v>
      </c>
      <c r="JMG62" s="763">
        <f>'Detailed Budget'!JMS72</f>
        <v>0</v>
      </c>
      <c r="JMH62" s="763">
        <f>'Detailed Budget'!JMT72</f>
        <v>0</v>
      </c>
      <c r="JMI62" s="763">
        <f>'Detailed Budget'!JMU72</f>
        <v>0</v>
      </c>
      <c r="JMJ62" s="763">
        <f>'Detailed Budget'!JMV72</f>
        <v>0</v>
      </c>
      <c r="JMK62" s="763">
        <f>'Detailed Budget'!JMW72</f>
        <v>0</v>
      </c>
      <c r="JML62" s="763">
        <f>'Detailed Budget'!JMX72</f>
        <v>0</v>
      </c>
      <c r="JMM62" s="763">
        <f>'Detailed Budget'!JMY72</f>
        <v>0</v>
      </c>
      <c r="JMN62" s="763">
        <f>'Detailed Budget'!JMZ72</f>
        <v>0</v>
      </c>
      <c r="JMO62" s="763">
        <f>'Detailed Budget'!JNA72</f>
        <v>0</v>
      </c>
      <c r="JMP62" s="763">
        <f>'Detailed Budget'!JNB72</f>
        <v>0</v>
      </c>
      <c r="JMQ62" s="763">
        <f>'Detailed Budget'!JNC72</f>
        <v>0</v>
      </c>
      <c r="JMR62" s="763">
        <f>'Detailed Budget'!JND72</f>
        <v>0</v>
      </c>
      <c r="JMS62" s="763">
        <f>'Detailed Budget'!JNE72</f>
        <v>0</v>
      </c>
      <c r="JMT62" s="763">
        <f>'Detailed Budget'!JNF72</f>
        <v>0</v>
      </c>
      <c r="JMU62" s="763">
        <f>'Detailed Budget'!JNG72</f>
        <v>0</v>
      </c>
      <c r="JMV62" s="763">
        <f>'Detailed Budget'!JNH72</f>
        <v>0</v>
      </c>
      <c r="JMW62" s="763">
        <f>'Detailed Budget'!JNI72</f>
        <v>0</v>
      </c>
      <c r="JMX62" s="763">
        <f>'Detailed Budget'!JNJ72</f>
        <v>0</v>
      </c>
      <c r="JMY62" s="763">
        <f>'Detailed Budget'!JNK72</f>
        <v>0</v>
      </c>
      <c r="JMZ62" s="763">
        <f>'Detailed Budget'!JNL72</f>
        <v>0</v>
      </c>
      <c r="JNA62" s="763">
        <f>'Detailed Budget'!JNM72</f>
        <v>0</v>
      </c>
      <c r="JNB62" s="763">
        <f>'Detailed Budget'!JNN72</f>
        <v>0</v>
      </c>
      <c r="JNC62" s="763">
        <f>'Detailed Budget'!JNO72</f>
        <v>0</v>
      </c>
      <c r="JND62" s="763">
        <f>'Detailed Budget'!JNP72</f>
        <v>0</v>
      </c>
      <c r="JNE62" s="763">
        <f>'Detailed Budget'!JNQ72</f>
        <v>0</v>
      </c>
      <c r="JNF62" s="763">
        <f>'Detailed Budget'!JNR72</f>
        <v>0</v>
      </c>
      <c r="JNG62" s="763">
        <f>'Detailed Budget'!JNS72</f>
        <v>0</v>
      </c>
      <c r="JNH62" s="763">
        <f>'Detailed Budget'!JNT72</f>
        <v>0</v>
      </c>
      <c r="JNI62" s="763">
        <f>'Detailed Budget'!JNU72</f>
        <v>0</v>
      </c>
      <c r="JNJ62" s="763">
        <f>'Detailed Budget'!JNV72</f>
        <v>0</v>
      </c>
      <c r="JNK62" s="763">
        <f>'Detailed Budget'!JNW72</f>
        <v>0</v>
      </c>
      <c r="JNL62" s="763">
        <f>'Detailed Budget'!JNX72</f>
        <v>0</v>
      </c>
      <c r="JNM62" s="763">
        <f>'Detailed Budget'!JNY72</f>
        <v>0</v>
      </c>
      <c r="JNN62" s="763">
        <f>'Detailed Budget'!JNZ72</f>
        <v>0</v>
      </c>
      <c r="JNO62" s="763">
        <f>'Detailed Budget'!JOA72</f>
        <v>0</v>
      </c>
      <c r="JNP62" s="763">
        <f>'Detailed Budget'!JOB72</f>
        <v>0</v>
      </c>
      <c r="JNQ62" s="763">
        <f>'Detailed Budget'!JOC72</f>
        <v>0</v>
      </c>
      <c r="JNR62" s="763">
        <f>'Detailed Budget'!JOD72</f>
        <v>0</v>
      </c>
      <c r="JNS62" s="763">
        <f>'Detailed Budget'!JOE72</f>
        <v>0</v>
      </c>
      <c r="JNT62" s="763">
        <f>'Detailed Budget'!JOF72</f>
        <v>0</v>
      </c>
      <c r="JNU62" s="763">
        <f>'Detailed Budget'!JOG72</f>
        <v>0</v>
      </c>
      <c r="JNV62" s="763">
        <f>'Detailed Budget'!JOH72</f>
        <v>0</v>
      </c>
      <c r="JNW62" s="763">
        <f>'Detailed Budget'!JOI72</f>
        <v>0</v>
      </c>
      <c r="JNX62" s="763">
        <f>'Detailed Budget'!JOJ72</f>
        <v>0</v>
      </c>
      <c r="JNY62" s="763">
        <f>'Detailed Budget'!JOK72</f>
        <v>0</v>
      </c>
      <c r="JNZ62" s="763">
        <f>'Detailed Budget'!JOL72</f>
        <v>0</v>
      </c>
      <c r="JOA62" s="763">
        <f>'Detailed Budget'!JOM72</f>
        <v>0</v>
      </c>
      <c r="JOB62" s="763">
        <f>'Detailed Budget'!JON72</f>
        <v>0</v>
      </c>
      <c r="JOC62" s="763">
        <f>'Detailed Budget'!JOO72</f>
        <v>0</v>
      </c>
      <c r="JOD62" s="763">
        <f>'Detailed Budget'!JOP72</f>
        <v>0</v>
      </c>
      <c r="JOE62" s="763">
        <f>'Detailed Budget'!JOQ72</f>
        <v>0</v>
      </c>
      <c r="JOF62" s="763">
        <f>'Detailed Budget'!JOR72</f>
        <v>0</v>
      </c>
      <c r="JOG62" s="763">
        <f>'Detailed Budget'!JOS72</f>
        <v>0</v>
      </c>
      <c r="JOH62" s="763">
        <f>'Detailed Budget'!JOT72</f>
        <v>0</v>
      </c>
      <c r="JOI62" s="763">
        <f>'Detailed Budget'!JOU72</f>
        <v>0</v>
      </c>
      <c r="JOJ62" s="763">
        <f>'Detailed Budget'!JOV72</f>
        <v>0</v>
      </c>
      <c r="JOK62" s="763">
        <f>'Detailed Budget'!JOW72</f>
        <v>0</v>
      </c>
      <c r="JOL62" s="763">
        <f>'Detailed Budget'!JOX72</f>
        <v>0</v>
      </c>
      <c r="JOM62" s="763">
        <f>'Detailed Budget'!JOY72</f>
        <v>0</v>
      </c>
      <c r="JON62" s="763">
        <f>'Detailed Budget'!JOZ72</f>
        <v>0</v>
      </c>
      <c r="JOO62" s="763">
        <f>'Detailed Budget'!JPA72</f>
        <v>0</v>
      </c>
      <c r="JOP62" s="763">
        <f>'Detailed Budget'!JPB72</f>
        <v>0</v>
      </c>
      <c r="JOQ62" s="763">
        <f>'Detailed Budget'!JPC72</f>
        <v>0</v>
      </c>
      <c r="JOR62" s="763">
        <f>'Detailed Budget'!JPD72</f>
        <v>0</v>
      </c>
      <c r="JOS62" s="763">
        <f>'Detailed Budget'!JPE72</f>
        <v>0</v>
      </c>
      <c r="JOT62" s="763">
        <f>'Detailed Budget'!JPF72</f>
        <v>0</v>
      </c>
      <c r="JOU62" s="763">
        <f>'Detailed Budget'!JPG72</f>
        <v>0</v>
      </c>
      <c r="JOV62" s="763">
        <f>'Detailed Budget'!JPH72</f>
        <v>0</v>
      </c>
      <c r="JOW62" s="763">
        <f>'Detailed Budget'!JPI72</f>
        <v>0</v>
      </c>
      <c r="JOX62" s="763">
        <f>'Detailed Budget'!JPJ72</f>
        <v>0</v>
      </c>
      <c r="JOY62" s="763">
        <f>'Detailed Budget'!JPK72</f>
        <v>0</v>
      </c>
      <c r="JOZ62" s="763">
        <f>'Detailed Budget'!JPL72</f>
        <v>0</v>
      </c>
      <c r="JPA62" s="763">
        <f>'Detailed Budget'!JPM72</f>
        <v>0</v>
      </c>
      <c r="JPB62" s="763">
        <f>'Detailed Budget'!JPN72</f>
        <v>0</v>
      </c>
      <c r="JPC62" s="763">
        <f>'Detailed Budget'!JPO72</f>
        <v>0</v>
      </c>
      <c r="JPD62" s="763">
        <f>'Detailed Budget'!JPP72</f>
        <v>0</v>
      </c>
      <c r="JPE62" s="763">
        <f>'Detailed Budget'!JPQ72</f>
        <v>0</v>
      </c>
      <c r="JPF62" s="763">
        <f>'Detailed Budget'!JPR72</f>
        <v>0</v>
      </c>
      <c r="JPG62" s="763">
        <f>'Detailed Budget'!JPS72</f>
        <v>0</v>
      </c>
      <c r="JPH62" s="763">
        <f>'Detailed Budget'!JPT72</f>
        <v>0</v>
      </c>
      <c r="JPI62" s="763">
        <f>'Detailed Budget'!JPU72</f>
        <v>0</v>
      </c>
      <c r="JPJ62" s="763">
        <f>'Detailed Budget'!JPV72</f>
        <v>0</v>
      </c>
      <c r="JPK62" s="763">
        <f>'Detailed Budget'!JPW72</f>
        <v>0</v>
      </c>
      <c r="JPL62" s="763">
        <f>'Detailed Budget'!JPX72</f>
        <v>0</v>
      </c>
      <c r="JPM62" s="763">
        <f>'Detailed Budget'!JPY72</f>
        <v>0</v>
      </c>
      <c r="JPN62" s="763">
        <f>'Detailed Budget'!JPZ72</f>
        <v>0</v>
      </c>
      <c r="JPO62" s="763">
        <f>'Detailed Budget'!JQA72</f>
        <v>0</v>
      </c>
      <c r="JPP62" s="763">
        <f>'Detailed Budget'!JQB72</f>
        <v>0</v>
      </c>
      <c r="JPQ62" s="763">
        <f>'Detailed Budget'!JQC72</f>
        <v>0</v>
      </c>
      <c r="JPR62" s="763">
        <f>'Detailed Budget'!JQD72</f>
        <v>0</v>
      </c>
      <c r="JPS62" s="763">
        <f>'Detailed Budget'!JQE72</f>
        <v>0</v>
      </c>
      <c r="JPT62" s="763">
        <f>'Detailed Budget'!JQF72</f>
        <v>0</v>
      </c>
      <c r="JPU62" s="763">
        <f>'Detailed Budget'!JQG72</f>
        <v>0</v>
      </c>
      <c r="JPV62" s="763">
        <f>'Detailed Budget'!JQH72</f>
        <v>0</v>
      </c>
      <c r="JPW62" s="763">
        <f>'Detailed Budget'!JQI72</f>
        <v>0</v>
      </c>
      <c r="JPX62" s="763">
        <f>'Detailed Budget'!JQJ72</f>
        <v>0</v>
      </c>
      <c r="JPY62" s="763">
        <f>'Detailed Budget'!JQK72</f>
        <v>0</v>
      </c>
      <c r="JPZ62" s="763">
        <f>'Detailed Budget'!JQL72</f>
        <v>0</v>
      </c>
      <c r="JQA62" s="763">
        <f>'Detailed Budget'!JQM72</f>
        <v>0</v>
      </c>
      <c r="JQB62" s="763">
        <f>'Detailed Budget'!JQN72</f>
        <v>0</v>
      </c>
      <c r="JQC62" s="763">
        <f>'Detailed Budget'!JQO72</f>
        <v>0</v>
      </c>
      <c r="JQD62" s="763">
        <f>'Detailed Budget'!JQP72</f>
        <v>0</v>
      </c>
      <c r="JQE62" s="763">
        <f>'Detailed Budget'!JQQ72</f>
        <v>0</v>
      </c>
      <c r="JQF62" s="763">
        <f>'Detailed Budget'!JQR72</f>
        <v>0</v>
      </c>
      <c r="JQG62" s="763">
        <f>'Detailed Budget'!JQS72</f>
        <v>0</v>
      </c>
      <c r="JQH62" s="763">
        <f>'Detailed Budget'!JQT72</f>
        <v>0</v>
      </c>
      <c r="JQI62" s="763">
        <f>'Detailed Budget'!JQU72</f>
        <v>0</v>
      </c>
      <c r="JQJ62" s="763">
        <f>'Detailed Budget'!JQV72</f>
        <v>0</v>
      </c>
      <c r="JQK62" s="763">
        <f>'Detailed Budget'!JQW72</f>
        <v>0</v>
      </c>
      <c r="JQL62" s="763">
        <f>'Detailed Budget'!JQX72</f>
        <v>0</v>
      </c>
      <c r="JQM62" s="763">
        <f>'Detailed Budget'!JQY72</f>
        <v>0</v>
      </c>
      <c r="JQN62" s="763">
        <f>'Detailed Budget'!JQZ72</f>
        <v>0</v>
      </c>
      <c r="JQO62" s="763">
        <f>'Detailed Budget'!JRA72</f>
        <v>0</v>
      </c>
      <c r="JQP62" s="763">
        <f>'Detailed Budget'!JRB72</f>
        <v>0</v>
      </c>
      <c r="JQQ62" s="763">
        <f>'Detailed Budget'!JRC72</f>
        <v>0</v>
      </c>
      <c r="JQR62" s="763">
        <f>'Detailed Budget'!JRD72</f>
        <v>0</v>
      </c>
      <c r="JQS62" s="763">
        <f>'Detailed Budget'!JRE72</f>
        <v>0</v>
      </c>
      <c r="JQT62" s="763">
        <f>'Detailed Budget'!JRF72</f>
        <v>0</v>
      </c>
      <c r="JQU62" s="763">
        <f>'Detailed Budget'!JRG72</f>
        <v>0</v>
      </c>
      <c r="JQV62" s="763">
        <f>'Detailed Budget'!JRH72</f>
        <v>0</v>
      </c>
      <c r="JQW62" s="763">
        <f>'Detailed Budget'!JRI72</f>
        <v>0</v>
      </c>
      <c r="JQX62" s="763">
        <f>'Detailed Budget'!JRJ72</f>
        <v>0</v>
      </c>
      <c r="JQY62" s="763">
        <f>'Detailed Budget'!JRK72</f>
        <v>0</v>
      </c>
      <c r="JQZ62" s="763">
        <f>'Detailed Budget'!JRL72</f>
        <v>0</v>
      </c>
      <c r="JRA62" s="763">
        <f>'Detailed Budget'!JRM72</f>
        <v>0</v>
      </c>
      <c r="JRB62" s="763">
        <f>'Detailed Budget'!JRN72</f>
        <v>0</v>
      </c>
      <c r="JRC62" s="763">
        <f>'Detailed Budget'!JRO72</f>
        <v>0</v>
      </c>
      <c r="JRD62" s="763">
        <f>'Detailed Budget'!JRP72</f>
        <v>0</v>
      </c>
      <c r="JRE62" s="763">
        <f>'Detailed Budget'!JRQ72</f>
        <v>0</v>
      </c>
      <c r="JRF62" s="763">
        <f>'Detailed Budget'!JRR72</f>
        <v>0</v>
      </c>
      <c r="JRG62" s="763">
        <f>'Detailed Budget'!JRS72</f>
        <v>0</v>
      </c>
      <c r="JRH62" s="763">
        <f>'Detailed Budget'!JRT72</f>
        <v>0</v>
      </c>
      <c r="JRI62" s="763">
        <f>'Detailed Budget'!JRU72</f>
        <v>0</v>
      </c>
      <c r="JRJ62" s="763">
        <f>'Detailed Budget'!JRV72</f>
        <v>0</v>
      </c>
      <c r="JRK62" s="763">
        <f>'Detailed Budget'!JRW72</f>
        <v>0</v>
      </c>
      <c r="JRL62" s="763">
        <f>'Detailed Budget'!JRX72</f>
        <v>0</v>
      </c>
      <c r="JRM62" s="763">
        <f>'Detailed Budget'!JRY72</f>
        <v>0</v>
      </c>
      <c r="JRN62" s="763">
        <f>'Detailed Budget'!JRZ72</f>
        <v>0</v>
      </c>
      <c r="JRO62" s="763">
        <f>'Detailed Budget'!JSA72</f>
        <v>0</v>
      </c>
      <c r="JRP62" s="763">
        <f>'Detailed Budget'!JSB72</f>
        <v>0</v>
      </c>
      <c r="JRQ62" s="763">
        <f>'Detailed Budget'!JSC72</f>
        <v>0</v>
      </c>
      <c r="JRR62" s="763">
        <f>'Detailed Budget'!JSD72</f>
        <v>0</v>
      </c>
      <c r="JRS62" s="763">
        <f>'Detailed Budget'!JSE72</f>
        <v>0</v>
      </c>
      <c r="JRT62" s="763">
        <f>'Detailed Budget'!JSF72</f>
        <v>0</v>
      </c>
      <c r="JRU62" s="763">
        <f>'Detailed Budget'!JSG72</f>
        <v>0</v>
      </c>
      <c r="JRV62" s="763">
        <f>'Detailed Budget'!JSH72</f>
        <v>0</v>
      </c>
      <c r="JRW62" s="763">
        <f>'Detailed Budget'!JSI72</f>
        <v>0</v>
      </c>
      <c r="JRX62" s="763">
        <f>'Detailed Budget'!JSJ72</f>
        <v>0</v>
      </c>
      <c r="JRY62" s="763">
        <f>'Detailed Budget'!JSK72</f>
        <v>0</v>
      </c>
      <c r="JRZ62" s="763">
        <f>'Detailed Budget'!JSL72</f>
        <v>0</v>
      </c>
      <c r="JSA62" s="763">
        <f>'Detailed Budget'!JSM72</f>
        <v>0</v>
      </c>
      <c r="JSB62" s="763">
        <f>'Detailed Budget'!JSN72</f>
        <v>0</v>
      </c>
      <c r="JSC62" s="763">
        <f>'Detailed Budget'!JSO72</f>
        <v>0</v>
      </c>
      <c r="JSD62" s="763">
        <f>'Detailed Budget'!JSP72</f>
        <v>0</v>
      </c>
      <c r="JSE62" s="763">
        <f>'Detailed Budget'!JSQ72</f>
        <v>0</v>
      </c>
      <c r="JSF62" s="763">
        <f>'Detailed Budget'!JSR72</f>
        <v>0</v>
      </c>
      <c r="JSG62" s="763">
        <f>'Detailed Budget'!JSS72</f>
        <v>0</v>
      </c>
      <c r="JSH62" s="763">
        <f>'Detailed Budget'!JST72</f>
        <v>0</v>
      </c>
      <c r="JSI62" s="763">
        <f>'Detailed Budget'!JSU72</f>
        <v>0</v>
      </c>
      <c r="JSJ62" s="763">
        <f>'Detailed Budget'!JSV72</f>
        <v>0</v>
      </c>
      <c r="JSK62" s="763">
        <f>'Detailed Budget'!JSW72</f>
        <v>0</v>
      </c>
      <c r="JSL62" s="763">
        <f>'Detailed Budget'!JSX72</f>
        <v>0</v>
      </c>
      <c r="JSM62" s="763">
        <f>'Detailed Budget'!JSY72</f>
        <v>0</v>
      </c>
      <c r="JSN62" s="763">
        <f>'Detailed Budget'!JSZ72</f>
        <v>0</v>
      </c>
      <c r="JSO62" s="763">
        <f>'Detailed Budget'!JTA72</f>
        <v>0</v>
      </c>
      <c r="JSP62" s="763">
        <f>'Detailed Budget'!JTB72</f>
        <v>0</v>
      </c>
      <c r="JSQ62" s="763">
        <f>'Detailed Budget'!JTC72</f>
        <v>0</v>
      </c>
      <c r="JSR62" s="763">
        <f>'Detailed Budget'!JTD72</f>
        <v>0</v>
      </c>
      <c r="JSS62" s="763">
        <f>'Detailed Budget'!JTE72</f>
        <v>0</v>
      </c>
      <c r="JST62" s="763">
        <f>'Detailed Budget'!JTF72</f>
        <v>0</v>
      </c>
      <c r="JSU62" s="763">
        <f>'Detailed Budget'!JTG72</f>
        <v>0</v>
      </c>
      <c r="JSV62" s="763">
        <f>'Detailed Budget'!JTH72</f>
        <v>0</v>
      </c>
      <c r="JSW62" s="763">
        <f>'Detailed Budget'!JTI72</f>
        <v>0</v>
      </c>
      <c r="JSX62" s="763">
        <f>'Detailed Budget'!JTJ72</f>
        <v>0</v>
      </c>
      <c r="JSY62" s="763">
        <f>'Detailed Budget'!JTK72</f>
        <v>0</v>
      </c>
      <c r="JSZ62" s="763">
        <f>'Detailed Budget'!JTL72</f>
        <v>0</v>
      </c>
      <c r="JTA62" s="763">
        <f>'Detailed Budget'!JTM72</f>
        <v>0</v>
      </c>
      <c r="JTB62" s="763">
        <f>'Detailed Budget'!JTN72</f>
        <v>0</v>
      </c>
      <c r="JTC62" s="763">
        <f>'Detailed Budget'!JTO72</f>
        <v>0</v>
      </c>
      <c r="JTD62" s="763">
        <f>'Detailed Budget'!JTP72</f>
        <v>0</v>
      </c>
      <c r="JTE62" s="763">
        <f>'Detailed Budget'!JTQ72</f>
        <v>0</v>
      </c>
      <c r="JTF62" s="763">
        <f>'Detailed Budget'!JTR72</f>
        <v>0</v>
      </c>
      <c r="JTG62" s="763">
        <f>'Detailed Budget'!JTS72</f>
        <v>0</v>
      </c>
      <c r="JTH62" s="763">
        <f>'Detailed Budget'!JTT72</f>
        <v>0</v>
      </c>
      <c r="JTI62" s="763">
        <f>'Detailed Budget'!JTU72</f>
        <v>0</v>
      </c>
      <c r="JTJ62" s="763">
        <f>'Detailed Budget'!JTV72</f>
        <v>0</v>
      </c>
      <c r="JTK62" s="763">
        <f>'Detailed Budget'!JTW72</f>
        <v>0</v>
      </c>
      <c r="JTL62" s="763">
        <f>'Detailed Budget'!JTX72</f>
        <v>0</v>
      </c>
      <c r="JTM62" s="763">
        <f>'Detailed Budget'!JTY72</f>
        <v>0</v>
      </c>
      <c r="JTN62" s="763">
        <f>'Detailed Budget'!JTZ72</f>
        <v>0</v>
      </c>
      <c r="JTO62" s="763">
        <f>'Detailed Budget'!JUA72</f>
        <v>0</v>
      </c>
      <c r="JTP62" s="763">
        <f>'Detailed Budget'!JUB72</f>
        <v>0</v>
      </c>
      <c r="JTQ62" s="763">
        <f>'Detailed Budget'!JUC72</f>
        <v>0</v>
      </c>
      <c r="JTR62" s="763">
        <f>'Detailed Budget'!JUD72</f>
        <v>0</v>
      </c>
      <c r="JTS62" s="763">
        <f>'Detailed Budget'!JUE72</f>
        <v>0</v>
      </c>
      <c r="JTT62" s="763">
        <f>'Detailed Budget'!JUF72</f>
        <v>0</v>
      </c>
      <c r="JTU62" s="763">
        <f>'Detailed Budget'!JUG72</f>
        <v>0</v>
      </c>
      <c r="JTV62" s="763">
        <f>'Detailed Budget'!JUH72</f>
        <v>0</v>
      </c>
      <c r="JTW62" s="763">
        <f>'Detailed Budget'!JUI72</f>
        <v>0</v>
      </c>
      <c r="JTX62" s="763">
        <f>'Detailed Budget'!JUJ72</f>
        <v>0</v>
      </c>
      <c r="JTY62" s="763">
        <f>'Detailed Budget'!JUK72</f>
        <v>0</v>
      </c>
      <c r="JTZ62" s="763">
        <f>'Detailed Budget'!JUL72</f>
        <v>0</v>
      </c>
      <c r="JUA62" s="763">
        <f>'Detailed Budget'!JUM72</f>
        <v>0</v>
      </c>
      <c r="JUB62" s="763">
        <f>'Detailed Budget'!JUN72</f>
        <v>0</v>
      </c>
      <c r="JUC62" s="763">
        <f>'Detailed Budget'!JUO72</f>
        <v>0</v>
      </c>
      <c r="JUD62" s="763">
        <f>'Detailed Budget'!JUP72</f>
        <v>0</v>
      </c>
      <c r="JUE62" s="763">
        <f>'Detailed Budget'!JUQ72</f>
        <v>0</v>
      </c>
      <c r="JUF62" s="763">
        <f>'Detailed Budget'!JUR72</f>
        <v>0</v>
      </c>
      <c r="JUG62" s="763">
        <f>'Detailed Budget'!JUS72</f>
        <v>0</v>
      </c>
      <c r="JUH62" s="763">
        <f>'Detailed Budget'!JUT72</f>
        <v>0</v>
      </c>
      <c r="JUI62" s="763">
        <f>'Detailed Budget'!JUU72</f>
        <v>0</v>
      </c>
      <c r="JUJ62" s="763">
        <f>'Detailed Budget'!JUV72</f>
        <v>0</v>
      </c>
      <c r="JUK62" s="763">
        <f>'Detailed Budget'!JUW72</f>
        <v>0</v>
      </c>
      <c r="JUL62" s="763">
        <f>'Detailed Budget'!JUX72</f>
        <v>0</v>
      </c>
      <c r="JUM62" s="763">
        <f>'Detailed Budget'!JUY72</f>
        <v>0</v>
      </c>
      <c r="JUN62" s="763">
        <f>'Detailed Budget'!JUZ72</f>
        <v>0</v>
      </c>
      <c r="JUO62" s="763">
        <f>'Detailed Budget'!JVA72</f>
        <v>0</v>
      </c>
      <c r="JUP62" s="763">
        <f>'Detailed Budget'!JVB72</f>
        <v>0</v>
      </c>
      <c r="JUQ62" s="763">
        <f>'Detailed Budget'!JVC72</f>
        <v>0</v>
      </c>
      <c r="JUR62" s="763">
        <f>'Detailed Budget'!JVD72</f>
        <v>0</v>
      </c>
      <c r="JUS62" s="763">
        <f>'Detailed Budget'!JVE72</f>
        <v>0</v>
      </c>
      <c r="JUT62" s="763">
        <f>'Detailed Budget'!JVF72</f>
        <v>0</v>
      </c>
      <c r="JUU62" s="763">
        <f>'Detailed Budget'!JVG72</f>
        <v>0</v>
      </c>
      <c r="JUV62" s="763">
        <f>'Detailed Budget'!JVH72</f>
        <v>0</v>
      </c>
      <c r="JUW62" s="763">
        <f>'Detailed Budget'!JVI72</f>
        <v>0</v>
      </c>
      <c r="JUX62" s="763">
        <f>'Detailed Budget'!JVJ72</f>
        <v>0</v>
      </c>
      <c r="JUY62" s="763">
        <f>'Detailed Budget'!JVK72</f>
        <v>0</v>
      </c>
      <c r="JUZ62" s="763">
        <f>'Detailed Budget'!JVL72</f>
        <v>0</v>
      </c>
      <c r="JVA62" s="763">
        <f>'Detailed Budget'!JVM72</f>
        <v>0</v>
      </c>
      <c r="JVB62" s="763">
        <f>'Detailed Budget'!JVN72</f>
        <v>0</v>
      </c>
      <c r="JVC62" s="763">
        <f>'Detailed Budget'!JVO72</f>
        <v>0</v>
      </c>
      <c r="JVD62" s="763">
        <f>'Detailed Budget'!JVP72</f>
        <v>0</v>
      </c>
      <c r="JVE62" s="763">
        <f>'Detailed Budget'!JVQ72</f>
        <v>0</v>
      </c>
      <c r="JVF62" s="763">
        <f>'Detailed Budget'!JVR72</f>
        <v>0</v>
      </c>
      <c r="JVG62" s="763">
        <f>'Detailed Budget'!JVS72</f>
        <v>0</v>
      </c>
      <c r="JVH62" s="763">
        <f>'Detailed Budget'!JVT72</f>
        <v>0</v>
      </c>
      <c r="JVI62" s="763">
        <f>'Detailed Budget'!JVU72</f>
        <v>0</v>
      </c>
      <c r="JVJ62" s="763">
        <f>'Detailed Budget'!JVV72</f>
        <v>0</v>
      </c>
      <c r="JVK62" s="763">
        <f>'Detailed Budget'!JVW72</f>
        <v>0</v>
      </c>
      <c r="JVL62" s="763">
        <f>'Detailed Budget'!JVX72</f>
        <v>0</v>
      </c>
      <c r="JVM62" s="763">
        <f>'Detailed Budget'!JVY72</f>
        <v>0</v>
      </c>
      <c r="JVN62" s="763">
        <f>'Detailed Budget'!JVZ72</f>
        <v>0</v>
      </c>
      <c r="JVO62" s="763">
        <f>'Detailed Budget'!JWA72</f>
        <v>0</v>
      </c>
      <c r="JVP62" s="763">
        <f>'Detailed Budget'!JWB72</f>
        <v>0</v>
      </c>
      <c r="JVQ62" s="763">
        <f>'Detailed Budget'!JWC72</f>
        <v>0</v>
      </c>
      <c r="JVR62" s="763">
        <f>'Detailed Budget'!JWD72</f>
        <v>0</v>
      </c>
      <c r="JVS62" s="763">
        <f>'Detailed Budget'!JWE72</f>
        <v>0</v>
      </c>
      <c r="JVT62" s="763">
        <f>'Detailed Budget'!JWF72</f>
        <v>0</v>
      </c>
      <c r="JVU62" s="763">
        <f>'Detailed Budget'!JWG72</f>
        <v>0</v>
      </c>
      <c r="JVV62" s="763">
        <f>'Detailed Budget'!JWH72</f>
        <v>0</v>
      </c>
      <c r="JVW62" s="763">
        <f>'Detailed Budget'!JWI72</f>
        <v>0</v>
      </c>
      <c r="JVX62" s="763">
        <f>'Detailed Budget'!JWJ72</f>
        <v>0</v>
      </c>
      <c r="JVY62" s="763">
        <f>'Detailed Budget'!JWK72</f>
        <v>0</v>
      </c>
      <c r="JVZ62" s="763">
        <f>'Detailed Budget'!JWL72</f>
        <v>0</v>
      </c>
      <c r="JWA62" s="763">
        <f>'Detailed Budget'!JWM72</f>
        <v>0</v>
      </c>
      <c r="JWB62" s="763">
        <f>'Detailed Budget'!JWN72</f>
        <v>0</v>
      </c>
      <c r="JWC62" s="763">
        <f>'Detailed Budget'!JWO72</f>
        <v>0</v>
      </c>
      <c r="JWD62" s="763">
        <f>'Detailed Budget'!JWP72</f>
        <v>0</v>
      </c>
      <c r="JWE62" s="763">
        <f>'Detailed Budget'!JWQ72</f>
        <v>0</v>
      </c>
      <c r="JWF62" s="763">
        <f>'Detailed Budget'!JWR72</f>
        <v>0</v>
      </c>
      <c r="JWG62" s="763">
        <f>'Detailed Budget'!JWS72</f>
        <v>0</v>
      </c>
      <c r="JWH62" s="763">
        <f>'Detailed Budget'!JWT72</f>
        <v>0</v>
      </c>
      <c r="JWI62" s="763">
        <f>'Detailed Budget'!JWU72</f>
        <v>0</v>
      </c>
      <c r="JWJ62" s="763">
        <f>'Detailed Budget'!JWV72</f>
        <v>0</v>
      </c>
      <c r="JWK62" s="763">
        <f>'Detailed Budget'!JWW72</f>
        <v>0</v>
      </c>
      <c r="JWL62" s="763">
        <f>'Detailed Budget'!JWX72</f>
        <v>0</v>
      </c>
      <c r="JWM62" s="763">
        <f>'Detailed Budget'!JWY72</f>
        <v>0</v>
      </c>
      <c r="JWN62" s="763">
        <f>'Detailed Budget'!JWZ72</f>
        <v>0</v>
      </c>
      <c r="JWO62" s="763">
        <f>'Detailed Budget'!JXA72</f>
        <v>0</v>
      </c>
      <c r="JWP62" s="763">
        <f>'Detailed Budget'!JXB72</f>
        <v>0</v>
      </c>
      <c r="JWQ62" s="763">
        <f>'Detailed Budget'!JXC72</f>
        <v>0</v>
      </c>
      <c r="JWR62" s="763">
        <f>'Detailed Budget'!JXD72</f>
        <v>0</v>
      </c>
      <c r="JWS62" s="763">
        <f>'Detailed Budget'!JXE72</f>
        <v>0</v>
      </c>
      <c r="JWT62" s="763">
        <f>'Detailed Budget'!JXF72</f>
        <v>0</v>
      </c>
      <c r="JWU62" s="763">
        <f>'Detailed Budget'!JXG72</f>
        <v>0</v>
      </c>
      <c r="JWV62" s="763">
        <f>'Detailed Budget'!JXH72</f>
        <v>0</v>
      </c>
      <c r="JWW62" s="763">
        <f>'Detailed Budget'!JXI72</f>
        <v>0</v>
      </c>
      <c r="JWX62" s="763">
        <f>'Detailed Budget'!JXJ72</f>
        <v>0</v>
      </c>
      <c r="JWY62" s="763">
        <f>'Detailed Budget'!JXK72</f>
        <v>0</v>
      </c>
      <c r="JWZ62" s="763">
        <f>'Detailed Budget'!JXL72</f>
        <v>0</v>
      </c>
      <c r="JXA62" s="763">
        <f>'Detailed Budget'!JXM72</f>
        <v>0</v>
      </c>
      <c r="JXB62" s="763">
        <f>'Detailed Budget'!JXN72</f>
        <v>0</v>
      </c>
      <c r="JXC62" s="763">
        <f>'Detailed Budget'!JXO72</f>
        <v>0</v>
      </c>
      <c r="JXD62" s="763">
        <f>'Detailed Budget'!JXP72</f>
        <v>0</v>
      </c>
      <c r="JXE62" s="763">
        <f>'Detailed Budget'!JXQ72</f>
        <v>0</v>
      </c>
      <c r="JXF62" s="763">
        <f>'Detailed Budget'!JXR72</f>
        <v>0</v>
      </c>
      <c r="JXG62" s="763">
        <f>'Detailed Budget'!JXS72</f>
        <v>0</v>
      </c>
      <c r="JXH62" s="763">
        <f>'Detailed Budget'!JXT72</f>
        <v>0</v>
      </c>
      <c r="JXI62" s="763">
        <f>'Detailed Budget'!JXU72</f>
        <v>0</v>
      </c>
      <c r="JXJ62" s="763">
        <f>'Detailed Budget'!JXV72</f>
        <v>0</v>
      </c>
      <c r="JXK62" s="763">
        <f>'Detailed Budget'!JXW72</f>
        <v>0</v>
      </c>
      <c r="JXL62" s="763">
        <f>'Detailed Budget'!JXX72</f>
        <v>0</v>
      </c>
      <c r="JXM62" s="763">
        <f>'Detailed Budget'!JXY72</f>
        <v>0</v>
      </c>
      <c r="JXN62" s="763">
        <f>'Detailed Budget'!JXZ72</f>
        <v>0</v>
      </c>
      <c r="JXO62" s="763">
        <f>'Detailed Budget'!JYA72</f>
        <v>0</v>
      </c>
      <c r="JXP62" s="763">
        <f>'Detailed Budget'!JYB72</f>
        <v>0</v>
      </c>
      <c r="JXQ62" s="763">
        <f>'Detailed Budget'!JYC72</f>
        <v>0</v>
      </c>
      <c r="JXR62" s="763">
        <f>'Detailed Budget'!JYD72</f>
        <v>0</v>
      </c>
      <c r="JXS62" s="763">
        <f>'Detailed Budget'!JYE72</f>
        <v>0</v>
      </c>
      <c r="JXT62" s="763">
        <f>'Detailed Budget'!JYF72</f>
        <v>0</v>
      </c>
      <c r="JXU62" s="763">
        <f>'Detailed Budget'!JYG72</f>
        <v>0</v>
      </c>
      <c r="JXV62" s="763">
        <f>'Detailed Budget'!JYH72</f>
        <v>0</v>
      </c>
      <c r="JXW62" s="763">
        <f>'Detailed Budget'!JYI72</f>
        <v>0</v>
      </c>
      <c r="JXX62" s="763">
        <f>'Detailed Budget'!JYJ72</f>
        <v>0</v>
      </c>
      <c r="JXY62" s="763">
        <f>'Detailed Budget'!JYK72</f>
        <v>0</v>
      </c>
      <c r="JXZ62" s="763">
        <f>'Detailed Budget'!JYL72</f>
        <v>0</v>
      </c>
      <c r="JYA62" s="763">
        <f>'Detailed Budget'!JYM72</f>
        <v>0</v>
      </c>
      <c r="JYB62" s="763">
        <f>'Detailed Budget'!JYN72</f>
        <v>0</v>
      </c>
      <c r="JYC62" s="763">
        <f>'Detailed Budget'!JYO72</f>
        <v>0</v>
      </c>
      <c r="JYD62" s="763">
        <f>'Detailed Budget'!JYP72</f>
        <v>0</v>
      </c>
      <c r="JYE62" s="763">
        <f>'Detailed Budget'!JYQ72</f>
        <v>0</v>
      </c>
      <c r="JYF62" s="763">
        <f>'Detailed Budget'!JYR72</f>
        <v>0</v>
      </c>
      <c r="JYG62" s="763">
        <f>'Detailed Budget'!JYS72</f>
        <v>0</v>
      </c>
      <c r="JYH62" s="763">
        <f>'Detailed Budget'!JYT72</f>
        <v>0</v>
      </c>
      <c r="JYI62" s="763">
        <f>'Detailed Budget'!JYU72</f>
        <v>0</v>
      </c>
      <c r="JYJ62" s="763">
        <f>'Detailed Budget'!JYV72</f>
        <v>0</v>
      </c>
      <c r="JYK62" s="763">
        <f>'Detailed Budget'!JYW72</f>
        <v>0</v>
      </c>
      <c r="JYL62" s="763">
        <f>'Detailed Budget'!JYX72</f>
        <v>0</v>
      </c>
      <c r="JYM62" s="763">
        <f>'Detailed Budget'!JYY72</f>
        <v>0</v>
      </c>
      <c r="JYN62" s="763">
        <f>'Detailed Budget'!JYZ72</f>
        <v>0</v>
      </c>
      <c r="JYO62" s="763">
        <f>'Detailed Budget'!JZA72</f>
        <v>0</v>
      </c>
      <c r="JYP62" s="763">
        <f>'Detailed Budget'!JZB72</f>
        <v>0</v>
      </c>
      <c r="JYQ62" s="763">
        <f>'Detailed Budget'!JZC72</f>
        <v>0</v>
      </c>
      <c r="JYR62" s="763">
        <f>'Detailed Budget'!JZD72</f>
        <v>0</v>
      </c>
      <c r="JYS62" s="763">
        <f>'Detailed Budget'!JZE72</f>
        <v>0</v>
      </c>
      <c r="JYT62" s="763">
        <f>'Detailed Budget'!JZF72</f>
        <v>0</v>
      </c>
      <c r="JYU62" s="763">
        <f>'Detailed Budget'!JZG72</f>
        <v>0</v>
      </c>
      <c r="JYV62" s="763">
        <f>'Detailed Budget'!JZH72</f>
        <v>0</v>
      </c>
      <c r="JYW62" s="763">
        <f>'Detailed Budget'!JZI72</f>
        <v>0</v>
      </c>
      <c r="JYX62" s="763">
        <f>'Detailed Budget'!JZJ72</f>
        <v>0</v>
      </c>
      <c r="JYY62" s="763">
        <f>'Detailed Budget'!JZK72</f>
        <v>0</v>
      </c>
      <c r="JYZ62" s="763">
        <f>'Detailed Budget'!JZL72</f>
        <v>0</v>
      </c>
      <c r="JZA62" s="763">
        <f>'Detailed Budget'!JZM72</f>
        <v>0</v>
      </c>
      <c r="JZB62" s="763">
        <f>'Detailed Budget'!JZN72</f>
        <v>0</v>
      </c>
      <c r="JZC62" s="763">
        <f>'Detailed Budget'!JZO72</f>
        <v>0</v>
      </c>
      <c r="JZD62" s="763">
        <f>'Detailed Budget'!JZP72</f>
        <v>0</v>
      </c>
      <c r="JZE62" s="763">
        <f>'Detailed Budget'!JZQ72</f>
        <v>0</v>
      </c>
      <c r="JZF62" s="763">
        <f>'Detailed Budget'!JZR72</f>
        <v>0</v>
      </c>
      <c r="JZG62" s="763">
        <f>'Detailed Budget'!JZS72</f>
        <v>0</v>
      </c>
      <c r="JZH62" s="763">
        <f>'Detailed Budget'!JZT72</f>
        <v>0</v>
      </c>
      <c r="JZI62" s="763">
        <f>'Detailed Budget'!JZU72</f>
        <v>0</v>
      </c>
      <c r="JZJ62" s="763">
        <f>'Detailed Budget'!JZV72</f>
        <v>0</v>
      </c>
      <c r="JZK62" s="763">
        <f>'Detailed Budget'!JZW72</f>
        <v>0</v>
      </c>
      <c r="JZL62" s="763">
        <f>'Detailed Budget'!JZX72</f>
        <v>0</v>
      </c>
      <c r="JZM62" s="763">
        <f>'Detailed Budget'!JZY72</f>
        <v>0</v>
      </c>
      <c r="JZN62" s="763">
        <f>'Detailed Budget'!JZZ72</f>
        <v>0</v>
      </c>
      <c r="JZO62" s="763">
        <f>'Detailed Budget'!KAA72</f>
        <v>0</v>
      </c>
      <c r="JZP62" s="763">
        <f>'Detailed Budget'!KAB72</f>
        <v>0</v>
      </c>
      <c r="JZQ62" s="763">
        <f>'Detailed Budget'!KAC72</f>
        <v>0</v>
      </c>
      <c r="JZR62" s="763">
        <f>'Detailed Budget'!KAD72</f>
        <v>0</v>
      </c>
      <c r="JZS62" s="763">
        <f>'Detailed Budget'!KAE72</f>
        <v>0</v>
      </c>
      <c r="JZT62" s="763">
        <f>'Detailed Budget'!KAF72</f>
        <v>0</v>
      </c>
      <c r="JZU62" s="763">
        <f>'Detailed Budget'!KAG72</f>
        <v>0</v>
      </c>
      <c r="JZV62" s="763">
        <f>'Detailed Budget'!KAH72</f>
        <v>0</v>
      </c>
      <c r="JZW62" s="763">
        <f>'Detailed Budget'!KAI72</f>
        <v>0</v>
      </c>
      <c r="JZX62" s="763">
        <f>'Detailed Budget'!KAJ72</f>
        <v>0</v>
      </c>
      <c r="JZY62" s="763">
        <f>'Detailed Budget'!KAK72</f>
        <v>0</v>
      </c>
      <c r="JZZ62" s="763">
        <f>'Detailed Budget'!KAL72</f>
        <v>0</v>
      </c>
      <c r="KAA62" s="763">
        <f>'Detailed Budget'!KAM72</f>
        <v>0</v>
      </c>
      <c r="KAB62" s="763">
        <f>'Detailed Budget'!KAN72</f>
        <v>0</v>
      </c>
      <c r="KAC62" s="763">
        <f>'Detailed Budget'!KAO72</f>
        <v>0</v>
      </c>
      <c r="KAD62" s="763">
        <f>'Detailed Budget'!KAP72</f>
        <v>0</v>
      </c>
      <c r="KAE62" s="763">
        <f>'Detailed Budget'!KAQ72</f>
        <v>0</v>
      </c>
      <c r="KAF62" s="763">
        <f>'Detailed Budget'!KAR72</f>
        <v>0</v>
      </c>
      <c r="KAG62" s="763">
        <f>'Detailed Budget'!KAS72</f>
        <v>0</v>
      </c>
      <c r="KAH62" s="763">
        <f>'Detailed Budget'!KAT72</f>
        <v>0</v>
      </c>
      <c r="KAI62" s="763">
        <f>'Detailed Budget'!KAU72</f>
        <v>0</v>
      </c>
      <c r="KAJ62" s="763">
        <f>'Detailed Budget'!KAV72</f>
        <v>0</v>
      </c>
      <c r="KAK62" s="763">
        <f>'Detailed Budget'!KAW72</f>
        <v>0</v>
      </c>
      <c r="KAL62" s="763">
        <f>'Detailed Budget'!KAX72</f>
        <v>0</v>
      </c>
      <c r="KAM62" s="763">
        <f>'Detailed Budget'!KAY72</f>
        <v>0</v>
      </c>
      <c r="KAN62" s="763">
        <f>'Detailed Budget'!KAZ72</f>
        <v>0</v>
      </c>
      <c r="KAO62" s="763">
        <f>'Detailed Budget'!KBA72</f>
        <v>0</v>
      </c>
      <c r="KAP62" s="763">
        <f>'Detailed Budget'!KBB72</f>
        <v>0</v>
      </c>
      <c r="KAQ62" s="763">
        <f>'Detailed Budget'!KBC72</f>
        <v>0</v>
      </c>
      <c r="KAR62" s="763">
        <f>'Detailed Budget'!KBD72</f>
        <v>0</v>
      </c>
      <c r="KAS62" s="763">
        <f>'Detailed Budget'!KBE72</f>
        <v>0</v>
      </c>
      <c r="KAT62" s="763">
        <f>'Detailed Budget'!KBF72</f>
        <v>0</v>
      </c>
      <c r="KAU62" s="763">
        <f>'Detailed Budget'!KBG72</f>
        <v>0</v>
      </c>
      <c r="KAV62" s="763">
        <f>'Detailed Budget'!KBH72</f>
        <v>0</v>
      </c>
      <c r="KAW62" s="763">
        <f>'Detailed Budget'!KBI72</f>
        <v>0</v>
      </c>
      <c r="KAX62" s="763">
        <f>'Detailed Budget'!KBJ72</f>
        <v>0</v>
      </c>
      <c r="KAY62" s="763">
        <f>'Detailed Budget'!KBK72</f>
        <v>0</v>
      </c>
      <c r="KAZ62" s="763">
        <f>'Detailed Budget'!KBL72</f>
        <v>0</v>
      </c>
      <c r="KBA62" s="763">
        <f>'Detailed Budget'!KBM72</f>
        <v>0</v>
      </c>
      <c r="KBB62" s="763">
        <f>'Detailed Budget'!KBN72</f>
        <v>0</v>
      </c>
      <c r="KBC62" s="763">
        <f>'Detailed Budget'!KBO72</f>
        <v>0</v>
      </c>
      <c r="KBD62" s="763">
        <f>'Detailed Budget'!KBP72</f>
        <v>0</v>
      </c>
      <c r="KBE62" s="763">
        <f>'Detailed Budget'!KBQ72</f>
        <v>0</v>
      </c>
      <c r="KBF62" s="763">
        <f>'Detailed Budget'!KBR72</f>
        <v>0</v>
      </c>
      <c r="KBG62" s="763">
        <f>'Detailed Budget'!KBS72</f>
        <v>0</v>
      </c>
      <c r="KBH62" s="763">
        <f>'Detailed Budget'!KBT72</f>
        <v>0</v>
      </c>
      <c r="KBI62" s="763">
        <f>'Detailed Budget'!KBU72</f>
        <v>0</v>
      </c>
      <c r="KBJ62" s="763">
        <f>'Detailed Budget'!KBV72</f>
        <v>0</v>
      </c>
      <c r="KBK62" s="763">
        <f>'Detailed Budget'!KBW72</f>
        <v>0</v>
      </c>
      <c r="KBL62" s="763">
        <f>'Detailed Budget'!KBX72</f>
        <v>0</v>
      </c>
      <c r="KBM62" s="763">
        <f>'Detailed Budget'!KBY72</f>
        <v>0</v>
      </c>
      <c r="KBN62" s="763">
        <f>'Detailed Budget'!KBZ72</f>
        <v>0</v>
      </c>
      <c r="KBO62" s="763">
        <f>'Detailed Budget'!KCA72</f>
        <v>0</v>
      </c>
      <c r="KBP62" s="763">
        <f>'Detailed Budget'!KCB72</f>
        <v>0</v>
      </c>
      <c r="KBQ62" s="763">
        <f>'Detailed Budget'!KCC72</f>
        <v>0</v>
      </c>
      <c r="KBR62" s="763">
        <f>'Detailed Budget'!KCD72</f>
        <v>0</v>
      </c>
      <c r="KBS62" s="763">
        <f>'Detailed Budget'!KCE72</f>
        <v>0</v>
      </c>
      <c r="KBT62" s="763">
        <f>'Detailed Budget'!KCF72</f>
        <v>0</v>
      </c>
      <c r="KBU62" s="763">
        <f>'Detailed Budget'!KCG72</f>
        <v>0</v>
      </c>
      <c r="KBV62" s="763">
        <f>'Detailed Budget'!KCH72</f>
        <v>0</v>
      </c>
      <c r="KBW62" s="763">
        <f>'Detailed Budget'!KCI72</f>
        <v>0</v>
      </c>
      <c r="KBX62" s="763">
        <f>'Detailed Budget'!KCJ72</f>
        <v>0</v>
      </c>
      <c r="KBY62" s="763">
        <f>'Detailed Budget'!KCK72</f>
        <v>0</v>
      </c>
      <c r="KBZ62" s="763">
        <f>'Detailed Budget'!KCL72</f>
        <v>0</v>
      </c>
      <c r="KCA62" s="763">
        <f>'Detailed Budget'!KCM72</f>
        <v>0</v>
      </c>
      <c r="KCB62" s="763">
        <f>'Detailed Budget'!KCN72</f>
        <v>0</v>
      </c>
      <c r="KCC62" s="763">
        <f>'Detailed Budget'!KCO72</f>
        <v>0</v>
      </c>
      <c r="KCD62" s="763">
        <f>'Detailed Budget'!KCP72</f>
        <v>0</v>
      </c>
      <c r="KCE62" s="763">
        <f>'Detailed Budget'!KCQ72</f>
        <v>0</v>
      </c>
      <c r="KCF62" s="763">
        <f>'Detailed Budget'!KCR72</f>
        <v>0</v>
      </c>
      <c r="KCG62" s="763">
        <f>'Detailed Budget'!KCS72</f>
        <v>0</v>
      </c>
      <c r="KCH62" s="763">
        <f>'Detailed Budget'!KCT72</f>
        <v>0</v>
      </c>
      <c r="KCI62" s="763">
        <f>'Detailed Budget'!KCU72</f>
        <v>0</v>
      </c>
      <c r="KCJ62" s="763">
        <f>'Detailed Budget'!KCV72</f>
        <v>0</v>
      </c>
      <c r="KCK62" s="763">
        <f>'Detailed Budget'!KCW72</f>
        <v>0</v>
      </c>
      <c r="KCL62" s="763">
        <f>'Detailed Budget'!KCX72</f>
        <v>0</v>
      </c>
      <c r="KCM62" s="763">
        <f>'Detailed Budget'!KCY72</f>
        <v>0</v>
      </c>
      <c r="KCN62" s="763">
        <f>'Detailed Budget'!KCZ72</f>
        <v>0</v>
      </c>
      <c r="KCO62" s="763">
        <f>'Detailed Budget'!KDA72</f>
        <v>0</v>
      </c>
      <c r="KCP62" s="763">
        <f>'Detailed Budget'!KDB72</f>
        <v>0</v>
      </c>
      <c r="KCQ62" s="763">
        <f>'Detailed Budget'!KDC72</f>
        <v>0</v>
      </c>
      <c r="KCR62" s="763">
        <f>'Detailed Budget'!KDD72</f>
        <v>0</v>
      </c>
      <c r="KCS62" s="763">
        <f>'Detailed Budget'!KDE72</f>
        <v>0</v>
      </c>
      <c r="KCT62" s="763">
        <f>'Detailed Budget'!KDF72</f>
        <v>0</v>
      </c>
      <c r="KCU62" s="763">
        <f>'Detailed Budget'!KDG72</f>
        <v>0</v>
      </c>
      <c r="KCV62" s="763">
        <f>'Detailed Budget'!KDH72</f>
        <v>0</v>
      </c>
      <c r="KCW62" s="763">
        <f>'Detailed Budget'!KDI72</f>
        <v>0</v>
      </c>
      <c r="KCX62" s="763">
        <f>'Detailed Budget'!KDJ72</f>
        <v>0</v>
      </c>
      <c r="KCY62" s="763">
        <f>'Detailed Budget'!KDK72</f>
        <v>0</v>
      </c>
      <c r="KCZ62" s="763">
        <f>'Detailed Budget'!KDL72</f>
        <v>0</v>
      </c>
      <c r="KDA62" s="763">
        <f>'Detailed Budget'!KDM72</f>
        <v>0</v>
      </c>
      <c r="KDB62" s="763">
        <f>'Detailed Budget'!KDN72</f>
        <v>0</v>
      </c>
      <c r="KDC62" s="763">
        <f>'Detailed Budget'!KDO72</f>
        <v>0</v>
      </c>
      <c r="KDD62" s="763">
        <f>'Detailed Budget'!KDP72</f>
        <v>0</v>
      </c>
      <c r="KDE62" s="763">
        <f>'Detailed Budget'!KDQ72</f>
        <v>0</v>
      </c>
      <c r="KDF62" s="763">
        <f>'Detailed Budget'!KDR72</f>
        <v>0</v>
      </c>
      <c r="KDG62" s="763">
        <f>'Detailed Budget'!KDS72</f>
        <v>0</v>
      </c>
      <c r="KDH62" s="763">
        <f>'Detailed Budget'!KDT72</f>
        <v>0</v>
      </c>
      <c r="KDI62" s="763">
        <f>'Detailed Budget'!KDU72</f>
        <v>0</v>
      </c>
      <c r="KDJ62" s="763">
        <f>'Detailed Budget'!KDV72</f>
        <v>0</v>
      </c>
      <c r="KDK62" s="763">
        <f>'Detailed Budget'!KDW72</f>
        <v>0</v>
      </c>
      <c r="KDL62" s="763">
        <f>'Detailed Budget'!KDX72</f>
        <v>0</v>
      </c>
      <c r="KDM62" s="763">
        <f>'Detailed Budget'!KDY72</f>
        <v>0</v>
      </c>
      <c r="KDN62" s="763">
        <f>'Detailed Budget'!KDZ72</f>
        <v>0</v>
      </c>
      <c r="KDO62" s="763">
        <f>'Detailed Budget'!KEA72</f>
        <v>0</v>
      </c>
      <c r="KDP62" s="763">
        <f>'Detailed Budget'!KEB72</f>
        <v>0</v>
      </c>
      <c r="KDQ62" s="763">
        <f>'Detailed Budget'!KEC72</f>
        <v>0</v>
      </c>
      <c r="KDR62" s="763">
        <f>'Detailed Budget'!KED72</f>
        <v>0</v>
      </c>
      <c r="KDS62" s="763">
        <f>'Detailed Budget'!KEE72</f>
        <v>0</v>
      </c>
      <c r="KDT62" s="763">
        <f>'Detailed Budget'!KEF72</f>
        <v>0</v>
      </c>
      <c r="KDU62" s="763">
        <f>'Detailed Budget'!KEG72</f>
        <v>0</v>
      </c>
      <c r="KDV62" s="763">
        <f>'Detailed Budget'!KEH72</f>
        <v>0</v>
      </c>
      <c r="KDW62" s="763">
        <f>'Detailed Budget'!KEI72</f>
        <v>0</v>
      </c>
      <c r="KDX62" s="763">
        <f>'Detailed Budget'!KEJ72</f>
        <v>0</v>
      </c>
      <c r="KDY62" s="763">
        <f>'Detailed Budget'!KEK72</f>
        <v>0</v>
      </c>
      <c r="KDZ62" s="763">
        <f>'Detailed Budget'!KEL72</f>
        <v>0</v>
      </c>
      <c r="KEA62" s="763">
        <f>'Detailed Budget'!KEM72</f>
        <v>0</v>
      </c>
      <c r="KEB62" s="763">
        <f>'Detailed Budget'!KEN72</f>
        <v>0</v>
      </c>
      <c r="KEC62" s="763">
        <f>'Detailed Budget'!KEO72</f>
        <v>0</v>
      </c>
      <c r="KED62" s="763">
        <f>'Detailed Budget'!KEP72</f>
        <v>0</v>
      </c>
      <c r="KEE62" s="763">
        <f>'Detailed Budget'!KEQ72</f>
        <v>0</v>
      </c>
      <c r="KEF62" s="763">
        <f>'Detailed Budget'!KER72</f>
        <v>0</v>
      </c>
      <c r="KEG62" s="763">
        <f>'Detailed Budget'!KES72</f>
        <v>0</v>
      </c>
      <c r="KEH62" s="763">
        <f>'Detailed Budget'!KET72</f>
        <v>0</v>
      </c>
      <c r="KEI62" s="763">
        <f>'Detailed Budget'!KEU72</f>
        <v>0</v>
      </c>
      <c r="KEJ62" s="763">
        <f>'Detailed Budget'!KEV72</f>
        <v>0</v>
      </c>
      <c r="KEK62" s="763">
        <f>'Detailed Budget'!KEW72</f>
        <v>0</v>
      </c>
      <c r="KEL62" s="763">
        <f>'Detailed Budget'!KEX72</f>
        <v>0</v>
      </c>
      <c r="KEM62" s="763">
        <f>'Detailed Budget'!KEY72</f>
        <v>0</v>
      </c>
      <c r="KEN62" s="763">
        <f>'Detailed Budget'!KEZ72</f>
        <v>0</v>
      </c>
      <c r="KEO62" s="763">
        <f>'Detailed Budget'!KFA72</f>
        <v>0</v>
      </c>
      <c r="KEP62" s="763">
        <f>'Detailed Budget'!KFB72</f>
        <v>0</v>
      </c>
      <c r="KEQ62" s="763">
        <f>'Detailed Budget'!KFC72</f>
        <v>0</v>
      </c>
      <c r="KER62" s="763">
        <f>'Detailed Budget'!KFD72</f>
        <v>0</v>
      </c>
      <c r="KES62" s="763">
        <f>'Detailed Budget'!KFE72</f>
        <v>0</v>
      </c>
      <c r="KET62" s="763">
        <f>'Detailed Budget'!KFF72</f>
        <v>0</v>
      </c>
      <c r="KEU62" s="763">
        <f>'Detailed Budget'!KFG72</f>
        <v>0</v>
      </c>
      <c r="KEV62" s="763">
        <f>'Detailed Budget'!KFH72</f>
        <v>0</v>
      </c>
      <c r="KEW62" s="763">
        <f>'Detailed Budget'!KFI72</f>
        <v>0</v>
      </c>
      <c r="KEX62" s="763">
        <f>'Detailed Budget'!KFJ72</f>
        <v>0</v>
      </c>
      <c r="KEY62" s="763">
        <f>'Detailed Budget'!KFK72</f>
        <v>0</v>
      </c>
      <c r="KEZ62" s="763">
        <f>'Detailed Budget'!KFL72</f>
        <v>0</v>
      </c>
      <c r="KFA62" s="763">
        <f>'Detailed Budget'!KFM72</f>
        <v>0</v>
      </c>
      <c r="KFB62" s="763">
        <f>'Detailed Budget'!KFN72</f>
        <v>0</v>
      </c>
      <c r="KFC62" s="763">
        <f>'Detailed Budget'!KFO72</f>
        <v>0</v>
      </c>
      <c r="KFD62" s="763">
        <f>'Detailed Budget'!KFP72</f>
        <v>0</v>
      </c>
      <c r="KFE62" s="763">
        <f>'Detailed Budget'!KFQ72</f>
        <v>0</v>
      </c>
      <c r="KFF62" s="763">
        <f>'Detailed Budget'!KFR72</f>
        <v>0</v>
      </c>
      <c r="KFG62" s="763">
        <f>'Detailed Budget'!KFS72</f>
        <v>0</v>
      </c>
      <c r="KFH62" s="763">
        <f>'Detailed Budget'!KFT72</f>
        <v>0</v>
      </c>
      <c r="KFI62" s="763">
        <f>'Detailed Budget'!KFU72</f>
        <v>0</v>
      </c>
      <c r="KFJ62" s="763">
        <f>'Detailed Budget'!KFV72</f>
        <v>0</v>
      </c>
      <c r="KFK62" s="763">
        <f>'Detailed Budget'!KFW72</f>
        <v>0</v>
      </c>
      <c r="KFL62" s="763">
        <f>'Detailed Budget'!KFX72</f>
        <v>0</v>
      </c>
      <c r="KFM62" s="763">
        <f>'Detailed Budget'!KFY72</f>
        <v>0</v>
      </c>
      <c r="KFN62" s="763">
        <f>'Detailed Budget'!KFZ72</f>
        <v>0</v>
      </c>
      <c r="KFO62" s="763">
        <f>'Detailed Budget'!KGA72</f>
        <v>0</v>
      </c>
      <c r="KFP62" s="763">
        <f>'Detailed Budget'!KGB72</f>
        <v>0</v>
      </c>
      <c r="KFQ62" s="763">
        <f>'Detailed Budget'!KGC72</f>
        <v>0</v>
      </c>
      <c r="KFR62" s="763">
        <f>'Detailed Budget'!KGD72</f>
        <v>0</v>
      </c>
      <c r="KFS62" s="763">
        <f>'Detailed Budget'!KGE72</f>
        <v>0</v>
      </c>
      <c r="KFT62" s="763">
        <f>'Detailed Budget'!KGF72</f>
        <v>0</v>
      </c>
      <c r="KFU62" s="763">
        <f>'Detailed Budget'!KGG72</f>
        <v>0</v>
      </c>
      <c r="KFV62" s="763">
        <f>'Detailed Budget'!KGH72</f>
        <v>0</v>
      </c>
      <c r="KFW62" s="763">
        <f>'Detailed Budget'!KGI72</f>
        <v>0</v>
      </c>
      <c r="KFX62" s="763">
        <f>'Detailed Budget'!KGJ72</f>
        <v>0</v>
      </c>
      <c r="KFY62" s="763">
        <f>'Detailed Budget'!KGK72</f>
        <v>0</v>
      </c>
      <c r="KFZ62" s="763">
        <f>'Detailed Budget'!KGL72</f>
        <v>0</v>
      </c>
      <c r="KGA62" s="763">
        <f>'Detailed Budget'!KGM72</f>
        <v>0</v>
      </c>
      <c r="KGB62" s="763">
        <f>'Detailed Budget'!KGN72</f>
        <v>0</v>
      </c>
      <c r="KGC62" s="763">
        <f>'Detailed Budget'!KGO72</f>
        <v>0</v>
      </c>
      <c r="KGD62" s="763">
        <f>'Detailed Budget'!KGP72</f>
        <v>0</v>
      </c>
      <c r="KGE62" s="763">
        <f>'Detailed Budget'!KGQ72</f>
        <v>0</v>
      </c>
      <c r="KGF62" s="763">
        <f>'Detailed Budget'!KGR72</f>
        <v>0</v>
      </c>
      <c r="KGG62" s="763">
        <f>'Detailed Budget'!KGS72</f>
        <v>0</v>
      </c>
      <c r="KGH62" s="763">
        <f>'Detailed Budget'!KGT72</f>
        <v>0</v>
      </c>
      <c r="KGI62" s="763">
        <f>'Detailed Budget'!KGU72</f>
        <v>0</v>
      </c>
      <c r="KGJ62" s="763">
        <f>'Detailed Budget'!KGV72</f>
        <v>0</v>
      </c>
      <c r="KGK62" s="763">
        <f>'Detailed Budget'!KGW72</f>
        <v>0</v>
      </c>
      <c r="KGL62" s="763">
        <f>'Detailed Budget'!KGX72</f>
        <v>0</v>
      </c>
      <c r="KGM62" s="763">
        <f>'Detailed Budget'!KGY72</f>
        <v>0</v>
      </c>
      <c r="KGN62" s="763">
        <f>'Detailed Budget'!KGZ72</f>
        <v>0</v>
      </c>
      <c r="KGO62" s="763">
        <f>'Detailed Budget'!KHA72</f>
        <v>0</v>
      </c>
      <c r="KGP62" s="763">
        <f>'Detailed Budget'!KHB72</f>
        <v>0</v>
      </c>
      <c r="KGQ62" s="763">
        <f>'Detailed Budget'!KHC72</f>
        <v>0</v>
      </c>
      <c r="KGR62" s="763">
        <f>'Detailed Budget'!KHD72</f>
        <v>0</v>
      </c>
      <c r="KGS62" s="763">
        <f>'Detailed Budget'!KHE72</f>
        <v>0</v>
      </c>
      <c r="KGT62" s="763">
        <f>'Detailed Budget'!KHF72</f>
        <v>0</v>
      </c>
      <c r="KGU62" s="763">
        <f>'Detailed Budget'!KHG72</f>
        <v>0</v>
      </c>
      <c r="KGV62" s="763">
        <f>'Detailed Budget'!KHH72</f>
        <v>0</v>
      </c>
      <c r="KGW62" s="763">
        <f>'Detailed Budget'!KHI72</f>
        <v>0</v>
      </c>
      <c r="KGX62" s="763">
        <f>'Detailed Budget'!KHJ72</f>
        <v>0</v>
      </c>
      <c r="KGY62" s="763">
        <f>'Detailed Budget'!KHK72</f>
        <v>0</v>
      </c>
      <c r="KGZ62" s="763">
        <f>'Detailed Budget'!KHL72</f>
        <v>0</v>
      </c>
      <c r="KHA62" s="763">
        <f>'Detailed Budget'!KHM72</f>
        <v>0</v>
      </c>
      <c r="KHB62" s="763">
        <f>'Detailed Budget'!KHN72</f>
        <v>0</v>
      </c>
      <c r="KHC62" s="763">
        <f>'Detailed Budget'!KHO72</f>
        <v>0</v>
      </c>
      <c r="KHD62" s="763">
        <f>'Detailed Budget'!KHP72</f>
        <v>0</v>
      </c>
      <c r="KHE62" s="763">
        <f>'Detailed Budget'!KHQ72</f>
        <v>0</v>
      </c>
      <c r="KHF62" s="763">
        <f>'Detailed Budget'!KHR72</f>
        <v>0</v>
      </c>
      <c r="KHG62" s="763">
        <f>'Detailed Budget'!KHS72</f>
        <v>0</v>
      </c>
      <c r="KHH62" s="763">
        <f>'Detailed Budget'!KHT72</f>
        <v>0</v>
      </c>
      <c r="KHI62" s="763">
        <f>'Detailed Budget'!KHU72</f>
        <v>0</v>
      </c>
      <c r="KHJ62" s="763">
        <f>'Detailed Budget'!KHV72</f>
        <v>0</v>
      </c>
      <c r="KHK62" s="763">
        <f>'Detailed Budget'!KHW72</f>
        <v>0</v>
      </c>
      <c r="KHL62" s="763">
        <f>'Detailed Budget'!KHX72</f>
        <v>0</v>
      </c>
      <c r="KHM62" s="763">
        <f>'Detailed Budget'!KHY72</f>
        <v>0</v>
      </c>
      <c r="KHN62" s="763">
        <f>'Detailed Budget'!KHZ72</f>
        <v>0</v>
      </c>
      <c r="KHO62" s="763">
        <f>'Detailed Budget'!KIA72</f>
        <v>0</v>
      </c>
      <c r="KHP62" s="763">
        <f>'Detailed Budget'!KIB72</f>
        <v>0</v>
      </c>
      <c r="KHQ62" s="763">
        <f>'Detailed Budget'!KIC72</f>
        <v>0</v>
      </c>
      <c r="KHR62" s="763">
        <f>'Detailed Budget'!KID72</f>
        <v>0</v>
      </c>
      <c r="KHS62" s="763">
        <f>'Detailed Budget'!KIE72</f>
        <v>0</v>
      </c>
      <c r="KHT62" s="763">
        <f>'Detailed Budget'!KIF72</f>
        <v>0</v>
      </c>
      <c r="KHU62" s="763">
        <f>'Detailed Budget'!KIG72</f>
        <v>0</v>
      </c>
      <c r="KHV62" s="763">
        <f>'Detailed Budget'!KIH72</f>
        <v>0</v>
      </c>
      <c r="KHW62" s="763">
        <f>'Detailed Budget'!KII72</f>
        <v>0</v>
      </c>
      <c r="KHX62" s="763">
        <f>'Detailed Budget'!KIJ72</f>
        <v>0</v>
      </c>
      <c r="KHY62" s="763">
        <f>'Detailed Budget'!KIK72</f>
        <v>0</v>
      </c>
      <c r="KHZ62" s="763">
        <f>'Detailed Budget'!KIL72</f>
        <v>0</v>
      </c>
      <c r="KIA62" s="763">
        <f>'Detailed Budget'!KIM72</f>
        <v>0</v>
      </c>
      <c r="KIB62" s="763">
        <f>'Detailed Budget'!KIN72</f>
        <v>0</v>
      </c>
      <c r="KIC62" s="763">
        <f>'Detailed Budget'!KIO72</f>
        <v>0</v>
      </c>
      <c r="KID62" s="763">
        <f>'Detailed Budget'!KIP72</f>
        <v>0</v>
      </c>
      <c r="KIE62" s="763">
        <f>'Detailed Budget'!KIQ72</f>
        <v>0</v>
      </c>
      <c r="KIF62" s="763">
        <f>'Detailed Budget'!KIR72</f>
        <v>0</v>
      </c>
      <c r="KIG62" s="763">
        <f>'Detailed Budget'!KIS72</f>
        <v>0</v>
      </c>
      <c r="KIH62" s="763">
        <f>'Detailed Budget'!KIT72</f>
        <v>0</v>
      </c>
      <c r="KII62" s="763">
        <f>'Detailed Budget'!KIU72</f>
        <v>0</v>
      </c>
      <c r="KIJ62" s="763">
        <f>'Detailed Budget'!KIV72</f>
        <v>0</v>
      </c>
      <c r="KIK62" s="763">
        <f>'Detailed Budget'!KIW72</f>
        <v>0</v>
      </c>
      <c r="KIL62" s="763">
        <f>'Detailed Budget'!KIX72</f>
        <v>0</v>
      </c>
      <c r="KIM62" s="763">
        <f>'Detailed Budget'!KIY72</f>
        <v>0</v>
      </c>
      <c r="KIN62" s="763">
        <f>'Detailed Budget'!KIZ72</f>
        <v>0</v>
      </c>
      <c r="KIO62" s="763">
        <f>'Detailed Budget'!KJA72</f>
        <v>0</v>
      </c>
      <c r="KIP62" s="763">
        <f>'Detailed Budget'!KJB72</f>
        <v>0</v>
      </c>
      <c r="KIQ62" s="763">
        <f>'Detailed Budget'!KJC72</f>
        <v>0</v>
      </c>
      <c r="KIR62" s="763">
        <f>'Detailed Budget'!KJD72</f>
        <v>0</v>
      </c>
      <c r="KIS62" s="763">
        <f>'Detailed Budget'!KJE72</f>
        <v>0</v>
      </c>
      <c r="KIT62" s="763">
        <f>'Detailed Budget'!KJF72</f>
        <v>0</v>
      </c>
      <c r="KIU62" s="763">
        <f>'Detailed Budget'!KJG72</f>
        <v>0</v>
      </c>
      <c r="KIV62" s="763">
        <f>'Detailed Budget'!KJH72</f>
        <v>0</v>
      </c>
      <c r="KIW62" s="763">
        <f>'Detailed Budget'!KJI72</f>
        <v>0</v>
      </c>
      <c r="KIX62" s="763">
        <f>'Detailed Budget'!KJJ72</f>
        <v>0</v>
      </c>
      <c r="KIY62" s="763">
        <f>'Detailed Budget'!KJK72</f>
        <v>0</v>
      </c>
      <c r="KIZ62" s="763">
        <f>'Detailed Budget'!KJL72</f>
        <v>0</v>
      </c>
      <c r="KJA62" s="763">
        <f>'Detailed Budget'!KJM72</f>
        <v>0</v>
      </c>
      <c r="KJB62" s="763">
        <f>'Detailed Budget'!KJN72</f>
        <v>0</v>
      </c>
      <c r="KJC62" s="763">
        <f>'Detailed Budget'!KJO72</f>
        <v>0</v>
      </c>
      <c r="KJD62" s="763">
        <f>'Detailed Budget'!KJP72</f>
        <v>0</v>
      </c>
      <c r="KJE62" s="763">
        <f>'Detailed Budget'!KJQ72</f>
        <v>0</v>
      </c>
      <c r="KJF62" s="763">
        <f>'Detailed Budget'!KJR72</f>
        <v>0</v>
      </c>
      <c r="KJG62" s="763">
        <f>'Detailed Budget'!KJS72</f>
        <v>0</v>
      </c>
      <c r="KJH62" s="763">
        <f>'Detailed Budget'!KJT72</f>
        <v>0</v>
      </c>
      <c r="KJI62" s="763">
        <f>'Detailed Budget'!KJU72</f>
        <v>0</v>
      </c>
      <c r="KJJ62" s="763">
        <f>'Detailed Budget'!KJV72</f>
        <v>0</v>
      </c>
      <c r="KJK62" s="763">
        <f>'Detailed Budget'!KJW72</f>
        <v>0</v>
      </c>
      <c r="KJL62" s="763">
        <f>'Detailed Budget'!KJX72</f>
        <v>0</v>
      </c>
      <c r="KJM62" s="763">
        <f>'Detailed Budget'!KJY72</f>
        <v>0</v>
      </c>
      <c r="KJN62" s="763">
        <f>'Detailed Budget'!KJZ72</f>
        <v>0</v>
      </c>
      <c r="KJO62" s="763">
        <f>'Detailed Budget'!KKA72</f>
        <v>0</v>
      </c>
      <c r="KJP62" s="763">
        <f>'Detailed Budget'!KKB72</f>
        <v>0</v>
      </c>
      <c r="KJQ62" s="763">
        <f>'Detailed Budget'!KKC72</f>
        <v>0</v>
      </c>
      <c r="KJR62" s="763">
        <f>'Detailed Budget'!KKD72</f>
        <v>0</v>
      </c>
      <c r="KJS62" s="763">
        <f>'Detailed Budget'!KKE72</f>
        <v>0</v>
      </c>
      <c r="KJT62" s="763">
        <f>'Detailed Budget'!KKF72</f>
        <v>0</v>
      </c>
      <c r="KJU62" s="763">
        <f>'Detailed Budget'!KKG72</f>
        <v>0</v>
      </c>
      <c r="KJV62" s="763">
        <f>'Detailed Budget'!KKH72</f>
        <v>0</v>
      </c>
      <c r="KJW62" s="763">
        <f>'Detailed Budget'!KKI72</f>
        <v>0</v>
      </c>
      <c r="KJX62" s="763">
        <f>'Detailed Budget'!KKJ72</f>
        <v>0</v>
      </c>
      <c r="KJY62" s="763">
        <f>'Detailed Budget'!KKK72</f>
        <v>0</v>
      </c>
      <c r="KJZ62" s="763">
        <f>'Detailed Budget'!KKL72</f>
        <v>0</v>
      </c>
      <c r="KKA62" s="763">
        <f>'Detailed Budget'!KKM72</f>
        <v>0</v>
      </c>
      <c r="KKB62" s="763">
        <f>'Detailed Budget'!KKN72</f>
        <v>0</v>
      </c>
      <c r="KKC62" s="763">
        <f>'Detailed Budget'!KKO72</f>
        <v>0</v>
      </c>
      <c r="KKD62" s="763">
        <f>'Detailed Budget'!KKP72</f>
        <v>0</v>
      </c>
      <c r="KKE62" s="763">
        <f>'Detailed Budget'!KKQ72</f>
        <v>0</v>
      </c>
      <c r="KKF62" s="763">
        <f>'Detailed Budget'!KKR72</f>
        <v>0</v>
      </c>
      <c r="KKG62" s="763">
        <f>'Detailed Budget'!KKS72</f>
        <v>0</v>
      </c>
      <c r="KKH62" s="763">
        <f>'Detailed Budget'!KKT72</f>
        <v>0</v>
      </c>
      <c r="KKI62" s="763">
        <f>'Detailed Budget'!KKU72</f>
        <v>0</v>
      </c>
      <c r="KKJ62" s="763">
        <f>'Detailed Budget'!KKV72</f>
        <v>0</v>
      </c>
      <c r="KKK62" s="763">
        <f>'Detailed Budget'!KKW72</f>
        <v>0</v>
      </c>
      <c r="KKL62" s="763">
        <f>'Detailed Budget'!KKX72</f>
        <v>0</v>
      </c>
      <c r="KKM62" s="763">
        <f>'Detailed Budget'!KKY72</f>
        <v>0</v>
      </c>
      <c r="KKN62" s="763">
        <f>'Detailed Budget'!KKZ72</f>
        <v>0</v>
      </c>
      <c r="KKO62" s="763">
        <f>'Detailed Budget'!KLA72</f>
        <v>0</v>
      </c>
      <c r="KKP62" s="763">
        <f>'Detailed Budget'!KLB72</f>
        <v>0</v>
      </c>
      <c r="KKQ62" s="763">
        <f>'Detailed Budget'!KLC72</f>
        <v>0</v>
      </c>
      <c r="KKR62" s="763">
        <f>'Detailed Budget'!KLD72</f>
        <v>0</v>
      </c>
      <c r="KKS62" s="763">
        <f>'Detailed Budget'!KLE72</f>
        <v>0</v>
      </c>
      <c r="KKT62" s="763">
        <f>'Detailed Budget'!KLF72</f>
        <v>0</v>
      </c>
      <c r="KKU62" s="763">
        <f>'Detailed Budget'!KLG72</f>
        <v>0</v>
      </c>
      <c r="KKV62" s="763">
        <f>'Detailed Budget'!KLH72</f>
        <v>0</v>
      </c>
      <c r="KKW62" s="763">
        <f>'Detailed Budget'!KLI72</f>
        <v>0</v>
      </c>
      <c r="KKX62" s="763">
        <f>'Detailed Budget'!KLJ72</f>
        <v>0</v>
      </c>
      <c r="KKY62" s="763">
        <f>'Detailed Budget'!KLK72</f>
        <v>0</v>
      </c>
      <c r="KKZ62" s="763">
        <f>'Detailed Budget'!KLL72</f>
        <v>0</v>
      </c>
      <c r="KLA62" s="763">
        <f>'Detailed Budget'!KLM72</f>
        <v>0</v>
      </c>
      <c r="KLB62" s="763">
        <f>'Detailed Budget'!KLN72</f>
        <v>0</v>
      </c>
      <c r="KLC62" s="763">
        <f>'Detailed Budget'!KLO72</f>
        <v>0</v>
      </c>
      <c r="KLD62" s="763">
        <f>'Detailed Budget'!KLP72</f>
        <v>0</v>
      </c>
      <c r="KLE62" s="763">
        <f>'Detailed Budget'!KLQ72</f>
        <v>0</v>
      </c>
      <c r="KLF62" s="763">
        <f>'Detailed Budget'!KLR72</f>
        <v>0</v>
      </c>
      <c r="KLG62" s="763">
        <f>'Detailed Budget'!KLS72</f>
        <v>0</v>
      </c>
      <c r="KLH62" s="763">
        <f>'Detailed Budget'!KLT72</f>
        <v>0</v>
      </c>
      <c r="KLI62" s="763">
        <f>'Detailed Budget'!KLU72</f>
        <v>0</v>
      </c>
      <c r="KLJ62" s="763">
        <f>'Detailed Budget'!KLV72</f>
        <v>0</v>
      </c>
      <c r="KLK62" s="763">
        <f>'Detailed Budget'!KLW72</f>
        <v>0</v>
      </c>
      <c r="KLL62" s="763">
        <f>'Detailed Budget'!KLX72</f>
        <v>0</v>
      </c>
      <c r="KLM62" s="763">
        <f>'Detailed Budget'!KLY72</f>
        <v>0</v>
      </c>
      <c r="KLN62" s="763">
        <f>'Detailed Budget'!KLZ72</f>
        <v>0</v>
      </c>
      <c r="KLO62" s="763">
        <f>'Detailed Budget'!KMA72</f>
        <v>0</v>
      </c>
      <c r="KLP62" s="763">
        <f>'Detailed Budget'!KMB72</f>
        <v>0</v>
      </c>
      <c r="KLQ62" s="763">
        <f>'Detailed Budget'!KMC72</f>
        <v>0</v>
      </c>
      <c r="KLR62" s="763">
        <f>'Detailed Budget'!KMD72</f>
        <v>0</v>
      </c>
      <c r="KLS62" s="763">
        <f>'Detailed Budget'!KME72</f>
        <v>0</v>
      </c>
      <c r="KLT62" s="763">
        <f>'Detailed Budget'!KMF72</f>
        <v>0</v>
      </c>
      <c r="KLU62" s="763">
        <f>'Detailed Budget'!KMG72</f>
        <v>0</v>
      </c>
      <c r="KLV62" s="763">
        <f>'Detailed Budget'!KMH72</f>
        <v>0</v>
      </c>
      <c r="KLW62" s="763">
        <f>'Detailed Budget'!KMI72</f>
        <v>0</v>
      </c>
      <c r="KLX62" s="763">
        <f>'Detailed Budget'!KMJ72</f>
        <v>0</v>
      </c>
      <c r="KLY62" s="763">
        <f>'Detailed Budget'!KMK72</f>
        <v>0</v>
      </c>
      <c r="KLZ62" s="763">
        <f>'Detailed Budget'!KML72</f>
        <v>0</v>
      </c>
      <c r="KMA62" s="763">
        <f>'Detailed Budget'!KMM72</f>
        <v>0</v>
      </c>
      <c r="KMB62" s="763">
        <f>'Detailed Budget'!KMN72</f>
        <v>0</v>
      </c>
      <c r="KMC62" s="763">
        <f>'Detailed Budget'!KMO72</f>
        <v>0</v>
      </c>
      <c r="KMD62" s="763">
        <f>'Detailed Budget'!KMP72</f>
        <v>0</v>
      </c>
      <c r="KME62" s="763">
        <f>'Detailed Budget'!KMQ72</f>
        <v>0</v>
      </c>
      <c r="KMF62" s="763">
        <f>'Detailed Budget'!KMR72</f>
        <v>0</v>
      </c>
      <c r="KMG62" s="763">
        <f>'Detailed Budget'!KMS72</f>
        <v>0</v>
      </c>
      <c r="KMH62" s="763">
        <f>'Detailed Budget'!KMT72</f>
        <v>0</v>
      </c>
      <c r="KMI62" s="763">
        <f>'Detailed Budget'!KMU72</f>
        <v>0</v>
      </c>
      <c r="KMJ62" s="763">
        <f>'Detailed Budget'!KMV72</f>
        <v>0</v>
      </c>
      <c r="KMK62" s="763">
        <f>'Detailed Budget'!KMW72</f>
        <v>0</v>
      </c>
      <c r="KML62" s="763">
        <f>'Detailed Budget'!KMX72</f>
        <v>0</v>
      </c>
      <c r="KMM62" s="763">
        <f>'Detailed Budget'!KMY72</f>
        <v>0</v>
      </c>
      <c r="KMN62" s="763">
        <f>'Detailed Budget'!KMZ72</f>
        <v>0</v>
      </c>
      <c r="KMO62" s="763">
        <f>'Detailed Budget'!KNA72</f>
        <v>0</v>
      </c>
      <c r="KMP62" s="763">
        <f>'Detailed Budget'!KNB72</f>
        <v>0</v>
      </c>
      <c r="KMQ62" s="763">
        <f>'Detailed Budget'!KNC72</f>
        <v>0</v>
      </c>
      <c r="KMR62" s="763">
        <f>'Detailed Budget'!KND72</f>
        <v>0</v>
      </c>
      <c r="KMS62" s="763">
        <f>'Detailed Budget'!KNE72</f>
        <v>0</v>
      </c>
      <c r="KMT62" s="763">
        <f>'Detailed Budget'!KNF72</f>
        <v>0</v>
      </c>
      <c r="KMU62" s="763">
        <f>'Detailed Budget'!KNG72</f>
        <v>0</v>
      </c>
      <c r="KMV62" s="763">
        <f>'Detailed Budget'!KNH72</f>
        <v>0</v>
      </c>
      <c r="KMW62" s="763">
        <f>'Detailed Budget'!KNI72</f>
        <v>0</v>
      </c>
      <c r="KMX62" s="763">
        <f>'Detailed Budget'!KNJ72</f>
        <v>0</v>
      </c>
      <c r="KMY62" s="763">
        <f>'Detailed Budget'!KNK72</f>
        <v>0</v>
      </c>
      <c r="KMZ62" s="763">
        <f>'Detailed Budget'!KNL72</f>
        <v>0</v>
      </c>
      <c r="KNA62" s="763">
        <f>'Detailed Budget'!KNM72</f>
        <v>0</v>
      </c>
      <c r="KNB62" s="763">
        <f>'Detailed Budget'!KNN72</f>
        <v>0</v>
      </c>
      <c r="KNC62" s="763">
        <f>'Detailed Budget'!KNO72</f>
        <v>0</v>
      </c>
      <c r="KND62" s="763">
        <f>'Detailed Budget'!KNP72</f>
        <v>0</v>
      </c>
      <c r="KNE62" s="763">
        <f>'Detailed Budget'!KNQ72</f>
        <v>0</v>
      </c>
      <c r="KNF62" s="763">
        <f>'Detailed Budget'!KNR72</f>
        <v>0</v>
      </c>
      <c r="KNG62" s="763">
        <f>'Detailed Budget'!KNS72</f>
        <v>0</v>
      </c>
      <c r="KNH62" s="763">
        <f>'Detailed Budget'!KNT72</f>
        <v>0</v>
      </c>
      <c r="KNI62" s="763">
        <f>'Detailed Budget'!KNU72</f>
        <v>0</v>
      </c>
      <c r="KNJ62" s="763">
        <f>'Detailed Budget'!KNV72</f>
        <v>0</v>
      </c>
      <c r="KNK62" s="763">
        <f>'Detailed Budget'!KNW72</f>
        <v>0</v>
      </c>
      <c r="KNL62" s="763">
        <f>'Detailed Budget'!KNX72</f>
        <v>0</v>
      </c>
      <c r="KNM62" s="763">
        <f>'Detailed Budget'!KNY72</f>
        <v>0</v>
      </c>
      <c r="KNN62" s="763">
        <f>'Detailed Budget'!KNZ72</f>
        <v>0</v>
      </c>
      <c r="KNO62" s="763">
        <f>'Detailed Budget'!KOA72</f>
        <v>0</v>
      </c>
      <c r="KNP62" s="763">
        <f>'Detailed Budget'!KOB72</f>
        <v>0</v>
      </c>
      <c r="KNQ62" s="763">
        <f>'Detailed Budget'!KOC72</f>
        <v>0</v>
      </c>
      <c r="KNR62" s="763">
        <f>'Detailed Budget'!KOD72</f>
        <v>0</v>
      </c>
      <c r="KNS62" s="763">
        <f>'Detailed Budget'!KOE72</f>
        <v>0</v>
      </c>
      <c r="KNT62" s="763">
        <f>'Detailed Budget'!KOF72</f>
        <v>0</v>
      </c>
      <c r="KNU62" s="763">
        <f>'Detailed Budget'!KOG72</f>
        <v>0</v>
      </c>
      <c r="KNV62" s="763">
        <f>'Detailed Budget'!KOH72</f>
        <v>0</v>
      </c>
      <c r="KNW62" s="763">
        <f>'Detailed Budget'!KOI72</f>
        <v>0</v>
      </c>
      <c r="KNX62" s="763">
        <f>'Detailed Budget'!KOJ72</f>
        <v>0</v>
      </c>
      <c r="KNY62" s="763">
        <f>'Detailed Budget'!KOK72</f>
        <v>0</v>
      </c>
      <c r="KNZ62" s="763">
        <f>'Detailed Budget'!KOL72</f>
        <v>0</v>
      </c>
      <c r="KOA62" s="763">
        <f>'Detailed Budget'!KOM72</f>
        <v>0</v>
      </c>
      <c r="KOB62" s="763">
        <f>'Detailed Budget'!KON72</f>
        <v>0</v>
      </c>
      <c r="KOC62" s="763">
        <f>'Detailed Budget'!KOO72</f>
        <v>0</v>
      </c>
      <c r="KOD62" s="763">
        <f>'Detailed Budget'!KOP72</f>
        <v>0</v>
      </c>
      <c r="KOE62" s="763">
        <f>'Detailed Budget'!KOQ72</f>
        <v>0</v>
      </c>
      <c r="KOF62" s="763">
        <f>'Detailed Budget'!KOR72</f>
        <v>0</v>
      </c>
      <c r="KOG62" s="763">
        <f>'Detailed Budget'!KOS72</f>
        <v>0</v>
      </c>
      <c r="KOH62" s="763">
        <f>'Detailed Budget'!KOT72</f>
        <v>0</v>
      </c>
      <c r="KOI62" s="763">
        <f>'Detailed Budget'!KOU72</f>
        <v>0</v>
      </c>
      <c r="KOJ62" s="763">
        <f>'Detailed Budget'!KOV72</f>
        <v>0</v>
      </c>
      <c r="KOK62" s="763">
        <f>'Detailed Budget'!KOW72</f>
        <v>0</v>
      </c>
      <c r="KOL62" s="763">
        <f>'Detailed Budget'!KOX72</f>
        <v>0</v>
      </c>
      <c r="KOM62" s="763">
        <f>'Detailed Budget'!KOY72</f>
        <v>0</v>
      </c>
      <c r="KON62" s="763">
        <f>'Detailed Budget'!KOZ72</f>
        <v>0</v>
      </c>
      <c r="KOO62" s="763">
        <f>'Detailed Budget'!KPA72</f>
        <v>0</v>
      </c>
      <c r="KOP62" s="763">
        <f>'Detailed Budget'!KPB72</f>
        <v>0</v>
      </c>
      <c r="KOQ62" s="763">
        <f>'Detailed Budget'!KPC72</f>
        <v>0</v>
      </c>
      <c r="KOR62" s="763">
        <f>'Detailed Budget'!KPD72</f>
        <v>0</v>
      </c>
      <c r="KOS62" s="763">
        <f>'Detailed Budget'!KPE72</f>
        <v>0</v>
      </c>
      <c r="KOT62" s="763">
        <f>'Detailed Budget'!KPF72</f>
        <v>0</v>
      </c>
      <c r="KOU62" s="763">
        <f>'Detailed Budget'!KPG72</f>
        <v>0</v>
      </c>
      <c r="KOV62" s="763">
        <f>'Detailed Budget'!KPH72</f>
        <v>0</v>
      </c>
      <c r="KOW62" s="763">
        <f>'Detailed Budget'!KPI72</f>
        <v>0</v>
      </c>
      <c r="KOX62" s="763">
        <f>'Detailed Budget'!KPJ72</f>
        <v>0</v>
      </c>
      <c r="KOY62" s="763">
        <f>'Detailed Budget'!KPK72</f>
        <v>0</v>
      </c>
      <c r="KOZ62" s="763">
        <f>'Detailed Budget'!KPL72</f>
        <v>0</v>
      </c>
      <c r="KPA62" s="763">
        <f>'Detailed Budget'!KPM72</f>
        <v>0</v>
      </c>
      <c r="KPB62" s="763">
        <f>'Detailed Budget'!KPN72</f>
        <v>0</v>
      </c>
      <c r="KPC62" s="763">
        <f>'Detailed Budget'!KPO72</f>
        <v>0</v>
      </c>
      <c r="KPD62" s="763">
        <f>'Detailed Budget'!KPP72</f>
        <v>0</v>
      </c>
      <c r="KPE62" s="763">
        <f>'Detailed Budget'!KPQ72</f>
        <v>0</v>
      </c>
      <c r="KPF62" s="763">
        <f>'Detailed Budget'!KPR72</f>
        <v>0</v>
      </c>
      <c r="KPG62" s="763">
        <f>'Detailed Budget'!KPS72</f>
        <v>0</v>
      </c>
      <c r="KPH62" s="763">
        <f>'Detailed Budget'!KPT72</f>
        <v>0</v>
      </c>
      <c r="KPI62" s="763">
        <f>'Detailed Budget'!KPU72</f>
        <v>0</v>
      </c>
      <c r="KPJ62" s="763">
        <f>'Detailed Budget'!KPV72</f>
        <v>0</v>
      </c>
      <c r="KPK62" s="763">
        <f>'Detailed Budget'!KPW72</f>
        <v>0</v>
      </c>
      <c r="KPL62" s="763">
        <f>'Detailed Budget'!KPX72</f>
        <v>0</v>
      </c>
      <c r="KPM62" s="763">
        <f>'Detailed Budget'!KPY72</f>
        <v>0</v>
      </c>
      <c r="KPN62" s="763">
        <f>'Detailed Budget'!KPZ72</f>
        <v>0</v>
      </c>
      <c r="KPO62" s="763">
        <f>'Detailed Budget'!KQA72</f>
        <v>0</v>
      </c>
      <c r="KPP62" s="763">
        <f>'Detailed Budget'!KQB72</f>
        <v>0</v>
      </c>
      <c r="KPQ62" s="763">
        <f>'Detailed Budget'!KQC72</f>
        <v>0</v>
      </c>
      <c r="KPR62" s="763">
        <f>'Detailed Budget'!KQD72</f>
        <v>0</v>
      </c>
      <c r="KPS62" s="763">
        <f>'Detailed Budget'!KQE72</f>
        <v>0</v>
      </c>
      <c r="KPT62" s="763">
        <f>'Detailed Budget'!KQF72</f>
        <v>0</v>
      </c>
      <c r="KPU62" s="763">
        <f>'Detailed Budget'!KQG72</f>
        <v>0</v>
      </c>
      <c r="KPV62" s="763">
        <f>'Detailed Budget'!KQH72</f>
        <v>0</v>
      </c>
      <c r="KPW62" s="763">
        <f>'Detailed Budget'!KQI72</f>
        <v>0</v>
      </c>
      <c r="KPX62" s="763">
        <f>'Detailed Budget'!KQJ72</f>
        <v>0</v>
      </c>
      <c r="KPY62" s="763">
        <f>'Detailed Budget'!KQK72</f>
        <v>0</v>
      </c>
      <c r="KPZ62" s="763">
        <f>'Detailed Budget'!KQL72</f>
        <v>0</v>
      </c>
      <c r="KQA62" s="763">
        <f>'Detailed Budget'!KQM72</f>
        <v>0</v>
      </c>
      <c r="KQB62" s="763">
        <f>'Detailed Budget'!KQN72</f>
        <v>0</v>
      </c>
      <c r="KQC62" s="763">
        <f>'Detailed Budget'!KQO72</f>
        <v>0</v>
      </c>
      <c r="KQD62" s="763">
        <f>'Detailed Budget'!KQP72</f>
        <v>0</v>
      </c>
      <c r="KQE62" s="763">
        <f>'Detailed Budget'!KQQ72</f>
        <v>0</v>
      </c>
      <c r="KQF62" s="763">
        <f>'Detailed Budget'!KQR72</f>
        <v>0</v>
      </c>
      <c r="KQG62" s="763">
        <f>'Detailed Budget'!KQS72</f>
        <v>0</v>
      </c>
      <c r="KQH62" s="763">
        <f>'Detailed Budget'!KQT72</f>
        <v>0</v>
      </c>
      <c r="KQI62" s="763">
        <f>'Detailed Budget'!KQU72</f>
        <v>0</v>
      </c>
      <c r="KQJ62" s="763">
        <f>'Detailed Budget'!KQV72</f>
        <v>0</v>
      </c>
      <c r="KQK62" s="763">
        <f>'Detailed Budget'!KQW72</f>
        <v>0</v>
      </c>
      <c r="KQL62" s="763">
        <f>'Detailed Budget'!KQX72</f>
        <v>0</v>
      </c>
      <c r="KQM62" s="763">
        <f>'Detailed Budget'!KQY72</f>
        <v>0</v>
      </c>
      <c r="KQN62" s="763">
        <f>'Detailed Budget'!KQZ72</f>
        <v>0</v>
      </c>
      <c r="KQO62" s="763">
        <f>'Detailed Budget'!KRA72</f>
        <v>0</v>
      </c>
      <c r="KQP62" s="763">
        <f>'Detailed Budget'!KRB72</f>
        <v>0</v>
      </c>
      <c r="KQQ62" s="763">
        <f>'Detailed Budget'!KRC72</f>
        <v>0</v>
      </c>
      <c r="KQR62" s="763">
        <f>'Detailed Budget'!KRD72</f>
        <v>0</v>
      </c>
      <c r="KQS62" s="763">
        <f>'Detailed Budget'!KRE72</f>
        <v>0</v>
      </c>
      <c r="KQT62" s="763">
        <f>'Detailed Budget'!KRF72</f>
        <v>0</v>
      </c>
      <c r="KQU62" s="763">
        <f>'Detailed Budget'!KRG72</f>
        <v>0</v>
      </c>
      <c r="KQV62" s="763">
        <f>'Detailed Budget'!KRH72</f>
        <v>0</v>
      </c>
      <c r="KQW62" s="763">
        <f>'Detailed Budget'!KRI72</f>
        <v>0</v>
      </c>
      <c r="KQX62" s="763">
        <f>'Detailed Budget'!KRJ72</f>
        <v>0</v>
      </c>
      <c r="KQY62" s="763">
        <f>'Detailed Budget'!KRK72</f>
        <v>0</v>
      </c>
      <c r="KQZ62" s="763">
        <f>'Detailed Budget'!KRL72</f>
        <v>0</v>
      </c>
      <c r="KRA62" s="763">
        <f>'Detailed Budget'!KRM72</f>
        <v>0</v>
      </c>
      <c r="KRB62" s="763">
        <f>'Detailed Budget'!KRN72</f>
        <v>0</v>
      </c>
      <c r="KRC62" s="763">
        <f>'Detailed Budget'!KRO72</f>
        <v>0</v>
      </c>
      <c r="KRD62" s="763">
        <f>'Detailed Budget'!KRP72</f>
        <v>0</v>
      </c>
      <c r="KRE62" s="763">
        <f>'Detailed Budget'!KRQ72</f>
        <v>0</v>
      </c>
      <c r="KRF62" s="763">
        <f>'Detailed Budget'!KRR72</f>
        <v>0</v>
      </c>
      <c r="KRG62" s="763">
        <f>'Detailed Budget'!KRS72</f>
        <v>0</v>
      </c>
      <c r="KRH62" s="763">
        <f>'Detailed Budget'!KRT72</f>
        <v>0</v>
      </c>
      <c r="KRI62" s="763">
        <f>'Detailed Budget'!KRU72</f>
        <v>0</v>
      </c>
      <c r="KRJ62" s="763">
        <f>'Detailed Budget'!KRV72</f>
        <v>0</v>
      </c>
      <c r="KRK62" s="763">
        <f>'Detailed Budget'!KRW72</f>
        <v>0</v>
      </c>
      <c r="KRL62" s="763">
        <f>'Detailed Budget'!KRX72</f>
        <v>0</v>
      </c>
      <c r="KRM62" s="763">
        <f>'Detailed Budget'!KRY72</f>
        <v>0</v>
      </c>
      <c r="KRN62" s="763">
        <f>'Detailed Budget'!KRZ72</f>
        <v>0</v>
      </c>
      <c r="KRO62" s="763">
        <f>'Detailed Budget'!KSA72</f>
        <v>0</v>
      </c>
      <c r="KRP62" s="763">
        <f>'Detailed Budget'!KSB72</f>
        <v>0</v>
      </c>
      <c r="KRQ62" s="763">
        <f>'Detailed Budget'!KSC72</f>
        <v>0</v>
      </c>
      <c r="KRR62" s="763">
        <f>'Detailed Budget'!KSD72</f>
        <v>0</v>
      </c>
      <c r="KRS62" s="763">
        <f>'Detailed Budget'!KSE72</f>
        <v>0</v>
      </c>
      <c r="KRT62" s="763">
        <f>'Detailed Budget'!KSF72</f>
        <v>0</v>
      </c>
      <c r="KRU62" s="763">
        <f>'Detailed Budget'!KSG72</f>
        <v>0</v>
      </c>
      <c r="KRV62" s="763">
        <f>'Detailed Budget'!KSH72</f>
        <v>0</v>
      </c>
      <c r="KRW62" s="763">
        <f>'Detailed Budget'!KSI72</f>
        <v>0</v>
      </c>
      <c r="KRX62" s="763">
        <f>'Detailed Budget'!KSJ72</f>
        <v>0</v>
      </c>
      <c r="KRY62" s="763">
        <f>'Detailed Budget'!KSK72</f>
        <v>0</v>
      </c>
      <c r="KRZ62" s="763">
        <f>'Detailed Budget'!KSL72</f>
        <v>0</v>
      </c>
      <c r="KSA62" s="763">
        <f>'Detailed Budget'!KSM72</f>
        <v>0</v>
      </c>
      <c r="KSB62" s="763">
        <f>'Detailed Budget'!KSN72</f>
        <v>0</v>
      </c>
      <c r="KSC62" s="763">
        <f>'Detailed Budget'!KSO72</f>
        <v>0</v>
      </c>
      <c r="KSD62" s="763">
        <f>'Detailed Budget'!KSP72</f>
        <v>0</v>
      </c>
      <c r="KSE62" s="763">
        <f>'Detailed Budget'!KSQ72</f>
        <v>0</v>
      </c>
      <c r="KSF62" s="763">
        <f>'Detailed Budget'!KSR72</f>
        <v>0</v>
      </c>
      <c r="KSG62" s="763">
        <f>'Detailed Budget'!KSS72</f>
        <v>0</v>
      </c>
      <c r="KSH62" s="763">
        <f>'Detailed Budget'!KST72</f>
        <v>0</v>
      </c>
      <c r="KSI62" s="763">
        <f>'Detailed Budget'!KSU72</f>
        <v>0</v>
      </c>
      <c r="KSJ62" s="763">
        <f>'Detailed Budget'!KSV72</f>
        <v>0</v>
      </c>
      <c r="KSK62" s="763">
        <f>'Detailed Budget'!KSW72</f>
        <v>0</v>
      </c>
      <c r="KSL62" s="763">
        <f>'Detailed Budget'!KSX72</f>
        <v>0</v>
      </c>
      <c r="KSM62" s="763">
        <f>'Detailed Budget'!KSY72</f>
        <v>0</v>
      </c>
      <c r="KSN62" s="763">
        <f>'Detailed Budget'!KSZ72</f>
        <v>0</v>
      </c>
      <c r="KSO62" s="763">
        <f>'Detailed Budget'!KTA72</f>
        <v>0</v>
      </c>
      <c r="KSP62" s="763">
        <f>'Detailed Budget'!KTB72</f>
        <v>0</v>
      </c>
      <c r="KSQ62" s="763">
        <f>'Detailed Budget'!KTC72</f>
        <v>0</v>
      </c>
      <c r="KSR62" s="763">
        <f>'Detailed Budget'!KTD72</f>
        <v>0</v>
      </c>
      <c r="KSS62" s="763">
        <f>'Detailed Budget'!KTE72</f>
        <v>0</v>
      </c>
      <c r="KST62" s="763">
        <f>'Detailed Budget'!KTF72</f>
        <v>0</v>
      </c>
      <c r="KSU62" s="763">
        <f>'Detailed Budget'!KTG72</f>
        <v>0</v>
      </c>
      <c r="KSV62" s="763">
        <f>'Detailed Budget'!KTH72</f>
        <v>0</v>
      </c>
      <c r="KSW62" s="763">
        <f>'Detailed Budget'!KTI72</f>
        <v>0</v>
      </c>
      <c r="KSX62" s="763">
        <f>'Detailed Budget'!KTJ72</f>
        <v>0</v>
      </c>
      <c r="KSY62" s="763">
        <f>'Detailed Budget'!KTK72</f>
        <v>0</v>
      </c>
      <c r="KSZ62" s="763">
        <f>'Detailed Budget'!KTL72</f>
        <v>0</v>
      </c>
      <c r="KTA62" s="763">
        <f>'Detailed Budget'!KTM72</f>
        <v>0</v>
      </c>
      <c r="KTB62" s="763">
        <f>'Detailed Budget'!KTN72</f>
        <v>0</v>
      </c>
      <c r="KTC62" s="763">
        <f>'Detailed Budget'!KTO72</f>
        <v>0</v>
      </c>
      <c r="KTD62" s="763">
        <f>'Detailed Budget'!KTP72</f>
        <v>0</v>
      </c>
      <c r="KTE62" s="763">
        <f>'Detailed Budget'!KTQ72</f>
        <v>0</v>
      </c>
      <c r="KTF62" s="763">
        <f>'Detailed Budget'!KTR72</f>
        <v>0</v>
      </c>
      <c r="KTG62" s="763">
        <f>'Detailed Budget'!KTS72</f>
        <v>0</v>
      </c>
      <c r="KTH62" s="763">
        <f>'Detailed Budget'!KTT72</f>
        <v>0</v>
      </c>
      <c r="KTI62" s="763">
        <f>'Detailed Budget'!KTU72</f>
        <v>0</v>
      </c>
      <c r="KTJ62" s="763">
        <f>'Detailed Budget'!KTV72</f>
        <v>0</v>
      </c>
      <c r="KTK62" s="763">
        <f>'Detailed Budget'!KTW72</f>
        <v>0</v>
      </c>
      <c r="KTL62" s="763">
        <f>'Detailed Budget'!KTX72</f>
        <v>0</v>
      </c>
      <c r="KTM62" s="763">
        <f>'Detailed Budget'!KTY72</f>
        <v>0</v>
      </c>
      <c r="KTN62" s="763">
        <f>'Detailed Budget'!KTZ72</f>
        <v>0</v>
      </c>
      <c r="KTO62" s="763">
        <f>'Detailed Budget'!KUA72</f>
        <v>0</v>
      </c>
      <c r="KTP62" s="763">
        <f>'Detailed Budget'!KUB72</f>
        <v>0</v>
      </c>
      <c r="KTQ62" s="763">
        <f>'Detailed Budget'!KUC72</f>
        <v>0</v>
      </c>
      <c r="KTR62" s="763">
        <f>'Detailed Budget'!KUD72</f>
        <v>0</v>
      </c>
      <c r="KTS62" s="763">
        <f>'Detailed Budget'!KUE72</f>
        <v>0</v>
      </c>
      <c r="KTT62" s="763">
        <f>'Detailed Budget'!KUF72</f>
        <v>0</v>
      </c>
      <c r="KTU62" s="763">
        <f>'Detailed Budget'!KUG72</f>
        <v>0</v>
      </c>
      <c r="KTV62" s="763">
        <f>'Detailed Budget'!KUH72</f>
        <v>0</v>
      </c>
      <c r="KTW62" s="763">
        <f>'Detailed Budget'!KUI72</f>
        <v>0</v>
      </c>
      <c r="KTX62" s="763">
        <f>'Detailed Budget'!KUJ72</f>
        <v>0</v>
      </c>
      <c r="KTY62" s="763">
        <f>'Detailed Budget'!KUK72</f>
        <v>0</v>
      </c>
      <c r="KTZ62" s="763">
        <f>'Detailed Budget'!KUL72</f>
        <v>0</v>
      </c>
      <c r="KUA62" s="763">
        <f>'Detailed Budget'!KUM72</f>
        <v>0</v>
      </c>
      <c r="KUB62" s="763">
        <f>'Detailed Budget'!KUN72</f>
        <v>0</v>
      </c>
      <c r="KUC62" s="763">
        <f>'Detailed Budget'!KUO72</f>
        <v>0</v>
      </c>
      <c r="KUD62" s="763">
        <f>'Detailed Budget'!KUP72</f>
        <v>0</v>
      </c>
      <c r="KUE62" s="763">
        <f>'Detailed Budget'!KUQ72</f>
        <v>0</v>
      </c>
      <c r="KUF62" s="763">
        <f>'Detailed Budget'!KUR72</f>
        <v>0</v>
      </c>
      <c r="KUG62" s="763">
        <f>'Detailed Budget'!KUS72</f>
        <v>0</v>
      </c>
      <c r="KUH62" s="763">
        <f>'Detailed Budget'!KUT72</f>
        <v>0</v>
      </c>
      <c r="KUI62" s="763">
        <f>'Detailed Budget'!KUU72</f>
        <v>0</v>
      </c>
      <c r="KUJ62" s="763">
        <f>'Detailed Budget'!KUV72</f>
        <v>0</v>
      </c>
      <c r="KUK62" s="763">
        <f>'Detailed Budget'!KUW72</f>
        <v>0</v>
      </c>
      <c r="KUL62" s="763">
        <f>'Detailed Budget'!KUX72</f>
        <v>0</v>
      </c>
      <c r="KUM62" s="763">
        <f>'Detailed Budget'!KUY72</f>
        <v>0</v>
      </c>
      <c r="KUN62" s="763">
        <f>'Detailed Budget'!KUZ72</f>
        <v>0</v>
      </c>
      <c r="KUO62" s="763">
        <f>'Detailed Budget'!KVA72</f>
        <v>0</v>
      </c>
      <c r="KUP62" s="763">
        <f>'Detailed Budget'!KVB72</f>
        <v>0</v>
      </c>
      <c r="KUQ62" s="763">
        <f>'Detailed Budget'!KVC72</f>
        <v>0</v>
      </c>
      <c r="KUR62" s="763">
        <f>'Detailed Budget'!KVD72</f>
        <v>0</v>
      </c>
      <c r="KUS62" s="763">
        <f>'Detailed Budget'!KVE72</f>
        <v>0</v>
      </c>
      <c r="KUT62" s="763">
        <f>'Detailed Budget'!KVF72</f>
        <v>0</v>
      </c>
      <c r="KUU62" s="763">
        <f>'Detailed Budget'!KVG72</f>
        <v>0</v>
      </c>
      <c r="KUV62" s="763">
        <f>'Detailed Budget'!KVH72</f>
        <v>0</v>
      </c>
      <c r="KUW62" s="763">
        <f>'Detailed Budget'!KVI72</f>
        <v>0</v>
      </c>
      <c r="KUX62" s="763">
        <f>'Detailed Budget'!KVJ72</f>
        <v>0</v>
      </c>
      <c r="KUY62" s="763">
        <f>'Detailed Budget'!KVK72</f>
        <v>0</v>
      </c>
      <c r="KUZ62" s="763">
        <f>'Detailed Budget'!KVL72</f>
        <v>0</v>
      </c>
      <c r="KVA62" s="763">
        <f>'Detailed Budget'!KVM72</f>
        <v>0</v>
      </c>
      <c r="KVB62" s="763">
        <f>'Detailed Budget'!KVN72</f>
        <v>0</v>
      </c>
      <c r="KVC62" s="763">
        <f>'Detailed Budget'!KVO72</f>
        <v>0</v>
      </c>
      <c r="KVD62" s="763">
        <f>'Detailed Budget'!KVP72</f>
        <v>0</v>
      </c>
      <c r="KVE62" s="763">
        <f>'Detailed Budget'!KVQ72</f>
        <v>0</v>
      </c>
      <c r="KVF62" s="763">
        <f>'Detailed Budget'!KVR72</f>
        <v>0</v>
      </c>
      <c r="KVG62" s="763">
        <f>'Detailed Budget'!KVS72</f>
        <v>0</v>
      </c>
      <c r="KVH62" s="763">
        <f>'Detailed Budget'!KVT72</f>
        <v>0</v>
      </c>
      <c r="KVI62" s="763">
        <f>'Detailed Budget'!KVU72</f>
        <v>0</v>
      </c>
      <c r="KVJ62" s="763">
        <f>'Detailed Budget'!KVV72</f>
        <v>0</v>
      </c>
      <c r="KVK62" s="763">
        <f>'Detailed Budget'!KVW72</f>
        <v>0</v>
      </c>
      <c r="KVL62" s="763">
        <f>'Detailed Budget'!KVX72</f>
        <v>0</v>
      </c>
      <c r="KVM62" s="763">
        <f>'Detailed Budget'!KVY72</f>
        <v>0</v>
      </c>
      <c r="KVN62" s="763">
        <f>'Detailed Budget'!KVZ72</f>
        <v>0</v>
      </c>
      <c r="KVO62" s="763">
        <f>'Detailed Budget'!KWA72</f>
        <v>0</v>
      </c>
      <c r="KVP62" s="763">
        <f>'Detailed Budget'!KWB72</f>
        <v>0</v>
      </c>
      <c r="KVQ62" s="763">
        <f>'Detailed Budget'!KWC72</f>
        <v>0</v>
      </c>
      <c r="KVR62" s="763">
        <f>'Detailed Budget'!KWD72</f>
        <v>0</v>
      </c>
      <c r="KVS62" s="763">
        <f>'Detailed Budget'!KWE72</f>
        <v>0</v>
      </c>
      <c r="KVT62" s="763">
        <f>'Detailed Budget'!KWF72</f>
        <v>0</v>
      </c>
      <c r="KVU62" s="763">
        <f>'Detailed Budget'!KWG72</f>
        <v>0</v>
      </c>
      <c r="KVV62" s="763">
        <f>'Detailed Budget'!KWH72</f>
        <v>0</v>
      </c>
      <c r="KVW62" s="763">
        <f>'Detailed Budget'!KWI72</f>
        <v>0</v>
      </c>
      <c r="KVX62" s="763">
        <f>'Detailed Budget'!KWJ72</f>
        <v>0</v>
      </c>
      <c r="KVY62" s="763">
        <f>'Detailed Budget'!KWK72</f>
        <v>0</v>
      </c>
      <c r="KVZ62" s="763">
        <f>'Detailed Budget'!KWL72</f>
        <v>0</v>
      </c>
      <c r="KWA62" s="763">
        <f>'Detailed Budget'!KWM72</f>
        <v>0</v>
      </c>
      <c r="KWB62" s="763">
        <f>'Detailed Budget'!KWN72</f>
        <v>0</v>
      </c>
      <c r="KWC62" s="763">
        <f>'Detailed Budget'!KWO72</f>
        <v>0</v>
      </c>
      <c r="KWD62" s="763">
        <f>'Detailed Budget'!KWP72</f>
        <v>0</v>
      </c>
      <c r="KWE62" s="763">
        <f>'Detailed Budget'!KWQ72</f>
        <v>0</v>
      </c>
      <c r="KWF62" s="763">
        <f>'Detailed Budget'!KWR72</f>
        <v>0</v>
      </c>
      <c r="KWG62" s="763">
        <f>'Detailed Budget'!KWS72</f>
        <v>0</v>
      </c>
      <c r="KWH62" s="763">
        <f>'Detailed Budget'!KWT72</f>
        <v>0</v>
      </c>
      <c r="KWI62" s="763">
        <f>'Detailed Budget'!KWU72</f>
        <v>0</v>
      </c>
      <c r="KWJ62" s="763">
        <f>'Detailed Budget'!KWV72</f>
        <v>0</v>
      </c>
      <c r="KWK62" s="763">
        <f>'Detailed Budget'!KWW72</f>
        <v>0</v>
      </c>
      <c r="KWL62" s="763">
        <f>'Detailed Budget'!KWX72</f>
        <v>0</v>
      </c>
      <c r="KWM62" s="763">
        <f>'Detailed Budget'!KWY72</f>
        <v>0</v>
      </c>
      <c r="KWN62" s="763">
        <f>'Detailed Budget'!KWZ72</f>
        <v>0</v>
      </c>
      <c r="KWO62" s="763">
        <f>'Detailed Budget'!KXA72</f>
        <v>0</v>
      </c>
      <c r="KWP62" s="763">
        <f>'Detailed Budget'!KXB72</f>
        <v>0</v>
      </c>
      <c r="KWQ62" s="763">
        <f>'Detailed Budget'!KXC72</f>
        <v>0</v>
      </c>
      <c r="KWR62" s="763">
        <f>'Detailed Budget'!KXD72</f>
        <v>0</v>
      </c>
      <c r="KWS62" s="763">
        <f>'Detailed Budget'!KXE72</f>
        <v>0</v>
      </c>
      <c r="KWT62" s="763">
        <f>'Detailed Budget'!KXF72</f>
        <v>0</v>
      </c>
      <c r="KWU62" s="763">
        <f>'Detailed Budget'!KXG72</f>
        <v>0</v>
      </c>
      <c r="KWV62" s="763">
        <f>'Detailed Budget'!KXH72</f>
        <v>0</v>
      </c>
      <c r="KWW62" s="763">
        <f>'Detailed Budget'!KXI72</f>
        <v>0</v>
      </c>
      <c r="KWX62" s="763">
        <f>'Detailed Budget'!KXJ72</f>
        <v>0</v>
      </c>
      <c r="KWY62" s="763">
        <f>'Detailed Budget'!KXK72</f>
        <v>0</v>
      </c>
      <c r="KWZ62" s="763">
        <f>'Detailed Budget'!KXL72</f>
        <v>0</v>
      </c>
      <c r="KXA62" s="763">
        <f>'Detailed Budget'!KXM72</f>
        <v>0</v>
      </c>
      <c r="KXB62" s="763">
        <f>'Detailed Budget'!KXN72</f>
        <v>0</v>
      </c>
      <c r="KXC62" s="763">
        <f>'Detailed Budget'!KXO72</f>
        <v>0</v>
      </c>
      <c r="KXD62" s="763">
        <f>'Detailed Budget'!KXP72</f>
        <v>0</v>
      </c>
      <c r="KXE62" s="763">
        <f>'Detailed Budget'!KXQ72</f>
        <v>0</v>
      </c>
      <c r="KXF62" s="763">
        <f>'Detailed Budget'!KXR72</f>
        <v>0</v>
      </c>
      <c r="KXG62" s="763">
        <f>'Detailed Budget'!KXS72</f>
        <v>0</v>
      </c>
      <c r="KXH62" s="763">
        <f>'Detailed Budget'!KXT72</f>
        <v>0</v>
      </c>
      <c r="KXI62" s="763">
        <f>'Detailed Budget'!KXU72</f>
        <v>0</v>
      </c>
      <c r="KXJ62" s="763">
        <f>'Detailed Budget'!KXV72</f>
        <v>0</v>
      </c>
      <c r="KXK62" s="763">
        <f>'Detailed Budget'!KXW72</f>
        <v>0</v>
      </c>
      <c r="KXL62" s="763">
        <f>'Detailed Budget'!KXX72</f>
        <v>0</v>
      </c>
      <c r="KXM62" s="763">
        <f>'Detailed Budget'!KXY72</f>
        <v>0</v>
      </c>
      <c r="KXN62" s="763">
        <f>'Detailed Budget'!KXZ72</f>
        <v>0</v>
      </c>
      <c r="KXO62" s="763">
        <f>'Detailed Budget'!KYA72</f>
        <v>0</v>
      </c>
      <c r="KXP62" s="763">
        <f>'Detailed Budget'!KYB72</f>
        <v>0</v>
      </c>
      <c r="KXQ62" s="763">
        <f>'Detailed Budget'!KYC72</f>
        <v>0</v>
      </c>
      <c r="KXR62" s="763">
        <f>'Detailed Budget'!KYD72</f>
        <v>0</v>
      </c>
      <c r="KXS62" s="763">
        <f>'Detailed Budget'!KYE72</f>
        <v>0</v>
      </c>
      <c r="KXT62" s="763">
        <f>'Detailed Budget'!KYF72</f>
        <v>0</v>
      </c>
      <c r="KXU62" s="763">
        <f>'Detailed Budget'!KYG72</f>
        <v>0</v>
      </c>
      <c r="KXV62" s="763">
        <f>'Detailed Budget'!KYH72</f>
        <v>0</v>
      </c>
      <c r="KXW62" s="763">
        <f>'Detailed Budget'!KYI72</f>
        <v>0</v>
      </c>
      <c r="KXX62" s="763">
        <f>'Detailed Budget'!KYJ72</f>
        <v>0</v>
      </c>
      <c r="KXY62" s="763">
        <f>'Detailed Budget'!KYK72</f>
        <v>0</v>
      </c>
      <c r="KXZ62" s="763">
        <f>'Detailed Budget'!KYL72</f>
        <v>0</v>
      </c>
      <c r="KYA62" s="763">
        <f>'Detailed Budget'!KYM72</f>
        <v>0</v>
      </c>
      <c r="KYB62" s="763">
        <f>'Detailed Budget'!KYN72</f>
        <v>0</v>
      </c>
      <c r="KYC62" s="763">
        <f>'Detailed Budget'!KYO72</f>
        <v>0</v>
      </c>
      <c r="KYD62" s="763">
        <f>'Detailed Budget'!KYP72</f>
        <v>0</v>
      </c>
      <c r="KYE62" s="763">
        <f>'Detailed Budget'!KYQ72</f>
        <v>0</v>
      </c>
      <c r="KYF62" s="763">
        <f>'Detailed Budget'!KYR72</f>
        <v>0</v>
      </c>
      <c r="KYG62" s="763">
        <f>'Detailed Budget'!KYS72</f>
        <v>0</v>
      </c>
      <c r="KYH62" s="763">
        <f>'Detailed Budget'!KYT72</f>
        <v>0</v>
      </c>
      <c r="KYI62" s="763">
        <f>'Detailed Budget'!KYU72</f>
        <v>0</v>
      </c>
      <c r="KYJ62" s="763">
        <f>'Detailed Budget'!KYV72</f>
        <v>0</v>
      </c>
      <c r="KYK62" s="763">
        <f>'Detailed Budget'!KYW72</f>
        <v>0</v>
      </c>
      <c r="KYL62" s="763">
        <f>'Detailed Budget'!KYX72</f>
        <v>0</v>
      </c>
      <c r="KYM62" s="763">
        <f>'Detailed Budget'!KYY72</f>
        <v>0</v>
      </c>
      <c r="KYN62" s="763">
        <f>'Detailed Budget'!KYZ72</f>
        <v>0</v>
      </c>
      <c r="KYO62" s="763">
        <f>'Detailed Budget'!KZA72</f>
        <v>0</v>
      </c>
      <c r="KYP62" s="763">
        <f>'Detailed Budget'!KZB72</f>
        <v>0</v>
      </c>
      <c r="KYQ62" s="763">
        <f>'Detailed Budget'!KZC72</f>
        <v>0</v>
      </c>
      <c r="KYR62" s="763">
        <f>'Detailed Budget'!KZD72</f>
        <v>0</v>
      </c>
      <c r="KYS62" s="763">
        <f>'Detailed Budget'!KZE72</f>
        <v>0</v>
      </c>
      <c r="KYT62" s="763">
        <f>'Detailed Budget'!KZF72</f>
        <v>0</v>
      </c>
      <c r="KYU62" s="763">
        <f>'Detailed Budget'!KZG72</f>
        <v>0</v>
      </c>
      <c r="KYV62" s="763">
        <f>'Detailed Budget'!KZH72</f>
        <v>0</v>
      </c>
      <c r="KYW62" s="763">
        <f>'Detailed Budget'!KZI72</f>
        <v>0</v>
      </c>
      <c r="KYX62" s="763">
        <f>'Detailed Budget'!KZJ72</f>
        <v>0</v>
      </c>
      <c r="KYY62" s="763">
        <f>'Detailed Budget'!KZK72</f>
        <v>0</v>
      </c>
      <c r="KYZ62" s="763">
        <f>'Detailed Budget'!KZL72</f>
        <v>0</v>
      </c>
      <c r="KZA62" s="763">
        <f>'Detailed Budget'!KZM72</f>
        <v>0</v>
      </c>
      <c r="KZB62" s="763">
        <f>'Detailed Budget'!KZN72</f>
        <v>0</v>
      </c>
      <c r="KZC62" s="763">
        <f>'Detailed Budget'!KZO72</f>
        <v>0</v>
      </c>
      <c r="KZD62" s="763">
        <f>'Detailed Budget'!KZP72</f>
        <v>0</v>
      </c>
      <c r="KZE62" s="763">
        <f>'Detailed Budget'!KZQ72</f>
        <v>0</v>
      </c>
      <c r="KZF62" s="763">
        <f>'Detailed Budget'!KZR72</f>
        <v>0</v>
      </c>
      <c r="KZG62" s="763">
        <f>'Detailed Budget'!KZS72</f>
        <v>0</v>
      </c>
      <c r="KZH62" s="763">
        <f>'Detailed Budget'!KZT72</f>
        <v>0</v>
      </c>
      <c r="KZI62" s="763">
        <f>'Detailed Budget'!KZU72</f>
        <v>0</v>
      </c>
      <c r="KZJ62" s="763">
        <f>'Detailed Budget'!KZV72</f>
        <v>0</v>
      </c>
      <c r="KZK62" s="763">
        <f>'Detailed Budget'!KZW72</f>
        <v>0</v>
      </c>
      <c r="KZL62" s="763">
        <f>'Detailed Budget'!KZX72</f>
        <v>0</v>
      </c>
      <c r="KZM62" s="763">
        <f>'Detailed Budget'!KZY72</f>
        <v>0</v>
      </c>
      <c r="KZN62" s="763">
        <f>'Detailed Budget'!KZZ72</f>
        <v>0</v>
      </c>
      <c r="KZO62" s="763">
        <f>'Detailed Budget'!LAA72</f>
        <v>0</v>
      </c>
      <c r="KZP62" s="763">
        <f>'Detailed Budget'!LAB72</f>
        <v>0</v>
      </c>
      <c r="KZQ62" s="763">
        <f>'Detailed Budget'!LAC72</f>
        <v>0</v>
      </c>
      <c r="KZR62" s="763">
        <f>'Detailed Budget'!LAD72</f>
        <v>0</v>
      </c>
      <c r="KZS62" s="763">
        <f>'Detailed Budget'!LAE72</f>
        <v>0</v>
      </c>
      <c r="KZT62" s="763">
        <f>'Detailed Budget'!LAF72</f>
        <v>0</v>
      </c>
      <c r="KZU62" s="763">
        <f>'Detailed Budget'!LAG72</f>
        <v>0</v>
      </c>
      <c r="KZV62" s="763">
        <f>'Detailed Budget'!LAH72</f>
        <v>0</v>
      </c>
      <c r="KZW62" s="763">
        <f>'Detailed Budget'!LAI72</f>
        <v>0</v>
      </c>
      <c r="KZX62" s="763">
        <f>'Detailed Budget'!LAJ72</f>
        <v>0</v>
      </c>
      <c r="KZY62" s="763">
        <f>'Detailed Budget'!LAK72</f>
        <v>0</v>
      </c>
      <c r="KZZ62" s="763">
        <f>'Detailed Budget'!LAL72</f>
        <v>0</v>
      </c>
      <c r="LAA62" s="763">
        <f>'Detailed Budget'!LAM72</f>
        <v>0</v>
      </c>
      <c r="LAB62" s="763">
        <f>'Detailed Budget'!LAN72</f>
        <v>0</v>
      </c>
      <c r="LAC62" s="763">
        <f>'Detailed Budget'!LAO72</f>
        <v>0</v>
      </c>
      <c r="LAD62" s="763">
        <f>'Detailed Budget'!LAP72</f>
        <v>0</v>
      </c>
      <c r="LAE62" s="763">
        <f>'Detailed Budget'!LAQ72</f>
        <v>0</v>
      </c>
      <c r="LAF62" s="763">
        <f>'Detailed Budget'!LAR72</f>
        <v>0</v>
      </c>
      <c r="LAG62" s="763">
        <f>'Detailed Budget'!LAS72</f>
        <v>0</v>
      </c>
      <c r="LAH62" s="763">
        <f>'Detailed Budget'!LAT72</f>
        <v>0</v>
      </c>
      <c r="LAI62" s="763">
        <f>'Detailed Budget'!LAU72</f>
        <v>0</v>
      </c>
      <c r="LAJ62" s="763">
        <f>'Detailed Budget'!LAV72</f>
        <v>0</v>
      </c>
      <c r="LAK62" s="763">
        <f>'Detailed Budget'!LAW72</f>
        <v>0</v>
      </c>
      <c r="LAL62" s="763">
        <f>'Detailed Budget'!LAX72</f>
        <v>0</v>
      </c>
      <c r="LAM62" s="763">
        <f>'Detailed Budget'!LAY72</f>
        <v>0</v>
      </c>
      <c r="LAN62" s="763">
        <f>'Detailed Budget'!LAZ72</f>
        <v>0</v>
      </c>
      <c r="LAO62" s="763">
        <f>'Detailed Budget'!LBA72</f>
        <v>0</v>
      </c>
      <c r="LAP62" s="763">
        <f>'Detailed Budget'!LBB72</f>
        <v>0</v>
      </c>
      <c r="LAQ62" s="763">
        <f>'Detailed Budget'!LBC72</f>
        <v>0</v>
      </c>
      <c r="LAR62" s="763">
        <f>'Detailed Budget'!LBD72</f>
        <v>0</v>
      </c>
      <c r="LAS62" s="763">
        <f>'Detailed Budget'!LBE72</f>
        <v>0</v>
      </c>
      <c r="LAT62" s="763">
        <f>'Detailed Budget'!LBF72</f>
        <v>0</v>
      </c>
      <c r="LAU62" s="763">
        <f>'Detailed Budget'!LBG72</f>
        <v>0</v>
      </c>
      <c r="LAV62" s="763">
        <f>'Detailed Budget'!LBH72</f>
        <v>0</v>
      </c>
      <c r="LAW62" s="763">
        <f>'Detailed Budget'!LBI72</f>
        <v>0</v>
      </c>
      <c r="LAX62" s="763">
        <f>'Detailed Budget'!LBJ72</f>
        <v>0</v>
      </c>
      <c r="LAY62" s="763">
        <f>'Detailed Budget'!LBK72</f>
        <v>0</v>
      </c>
      <c r="LAZ62" s="763">
        <f>'Detailed Budget'!LBL72</f>
        <v>0</v>
      </c>
      <c r="LBA62" s="763">
        <f>'Detailed Budget'!LBM72</f>
        <v>0</v>
      </c>
      <c r="LBB62" s="763">
        <f>'Detailed Budget'!LBN72</f>
        <v>0</v>
      </c>
      <c r="LBC62" s="763">
        <f>'Detailed Budget'!LBO72</f>
        <v>0</v>
      </c>
      <c r="LBD62" s="763">
        <f>'Detailed Budget'!LBP72</f>
        <v>0</v>
      </c>
      <c r="LBE62" s="763">
        <f>'Detailed Budget'!LBQ72</f>
        <v>0</v>
      </c>
      <c r="LBF62" s="763">
        <f>'Detailed Budget'!LBR72</f>
        <v>0</v>
      </c>
      <c r="LBG62" s="763">
        <f>'Detailed Budget'!LBS72</f>
        <v>0</v>
      </c>
      <c r="LBH62" s="763">
        <f>'Detailed Budget'!LBT72</f>
        <v>0</v>
      </c>
      <c r="LBI62" s="763">
        <f>'Detailed Budget'!LBU72</f>
        <v>0</v>
      </c>
      <c r="LBJ62" s="763">
        <f>'Detailed Budget'!LBV72</f>
        <v>0</v>
      </c>
      <c r="LBK62" s="763">
        <f>'Detailed Budget'!LBW72</f>
        <v>0</v>
      </c>
      <c r="LBL62" s="763">
        <f>'Detailed Budget'!LBX72</f>
        <v>0</v>
      </c>
      <c r="LBM62" s="763">
        <f>'Detailed Budget'!LBY72</f>
        <v>0</v>
      </c>
      <c r="LBN62" s="763">
        <f>'Detailed Budget'!LBZ72</f>
        <v>0</v>
      </c>
      <c r="LBO62" s="763">
        <f>'Detailed Budget'!LCA72</f>
        <v>0</v>
      </c>
      <c r="LBP62" s="763">
        <f>'Detailed Budget'!LCB72</f>
        <v>0</v>
      </c>
      <c r="LBQ62" s="763">
        <f>'Detailed Budget'!LCC72</f>
        <v>0</v>
      </c>
      <c r="LBR62" s="763">
        <f>'Detailed Budget'!LCD72</f>
        <v>0</v>
      </c>
      <c r="LBS62" s="763">
        <f>'Detailed Budget'!LCE72</f>
        <v>0</v>
      </c>
      <c r="LBT62" s="763">
        <f>'Detailed Budget'!LCF72</f>
        <v>0</v>
      </c>
      <c r="LBU62" s="763">
        <f>'Detailed Budget'!LCG72</f>
        <v>0</v>
      </c>
      <c r="LBV62" s="763">
        <f>'Detailed Budget'!LCH72</f>
        <v>0</v>
      </c>
      <c r="LBW62" s="763">
        <f>'Detailed Budget'!LCI72</f>
        <v>0</v>
      </c>
      <c r="LBX62" s="763">
        <f>'Detailed Budget'!LCJ72</f>
        <v>0</v>
      </c>
      <c r="LBY62" s="763">
        <f>'Detailed Budget'!LCK72</f>
        <v>0</v>
      </c>
      <c r="LBZ62" s="763">
        <f>'Detailed Budget'!LCL72</f>
        <v>0</v>
      </c>
      <c r="LCA62" s="763">
        <f>'Detailed Budget'!LCM72</f>
        <v>0</v>
      </c>
      <c r="LCB62" s="763">
        <f>'Detailed Budget'!LCN72</f>
        <v>0</v>
      </c>
      <c r="LCC62" s="763">
        <f>'Detailed Budget'!LCO72</f>
        <v>0</v>
      </c>
      <c r="LCD62" s="763">
        <f>'Detailed Budget'!LCP72</f>
        <v>0</v>
      </c>
      <c r="LCE62" s="763">
        <f>'Detailed Budget'!LCQ72</f>
        <v>0</v>
      </c>
      <c r="LCF62" s="763">
        <f>'Detailed Budget'!LCR72</f>
        <v>0</v>
      </c>
      <c r="LCG62" s="763">
        <f>'Detailed Budget'!LCS72</f>
        <v>0</v>
      </c>
      <c r="LCH62" s="763">
        <f>'Detailed Budget'!LCT72</f>
        <v>0</v>
      </c>
      <c r="LCI62" s="763">
        <f>'Detailed Budget'!LCU72</f>
        <v>0</v>
      </c>
      <c r="LCJ62" s="763">
        <f>'Detailed Budget'!LCV72</f>
        <v>0</v>
      </c>
      <c r="LCK62" s="763">
        <f>'Detailed Budget'!LCW72</f>
        <v>0</v>
      </c>
      <c r="LCL62" s="763">
        <f>'Detailed Budget'!LCX72</f>
        <v>0</v>
      </c>
      <c r="LCM62" s="763">
        <f>'Detailed Budget'!LCY72</f>
        <v>0</v>
      </c>
      <c r="LCN62" s="763">
        <f>'Detailed Budget'!LCZ72</f>
        <v>0</v>
      </c>
      <c r="LCO62" s="763">
        <f>'Detailed Budget'!LDA72</f>
        <v>0</v>
      </c>
      <c r="LCP62" s="763">
        <f>'Detailed Budget'!LDB72</f>
        <v>0</v>
      </c>
      <c r="LCQ62" s="763">
        <f>'Detailed Budget'!LDC72</f>
        <v>0</v>
      </c>
      <c r="LCR62" s="763">
        <f>'Detailed Budget'!LDD72</f>
        <v>0</v>
      </c>
      <c r="LCS62" s="763">
        <f>'Detailed Budget'!LDE72</f>
        <v>0</v>
      </c>
      <c r="LCT62" s="763">
        <f>'Detailed Budget'!LDF72</f>
        <v>0</v>
      </c>
      <c r="LCU62" s="763">
        <f>'Detailed Budget'!LDG72</f>
        <v>0</v>
      </c>
      <c r="LCV62" s="763">
        <f>'Detailed Budget'!LDH72</f>
        <v>0</v>
      </c>
      <c r="LCW62" s="763">
        <f>'Detailed Budget'!LDI72</f>
        <v>0</v>
      </c>
      <c r="LCX62" s="763">
        <f>'Detailed Budget'!LDJ72</f>
        <v>0</v>
      </c>
      <c r="LCY62" s="763">
        <f>'Detailed Budget'!LDK72</f>
        <v>0</v>
      </c>
      <c r="LCZ62" s="763">
        <f>'Detailed Budget'!LDL72</f>
        <v>0</v>
      </c>
      <c r="LDA62" s="763">
        <f>'Detailed Budget'!LDM72</f>
        <v>0</v>
      </c>
      <c r="LDB62" s="763">
        <f>'Detailed Budget'!LDN72</f>
        <v>0</v>
      </c>
      <c r="LDC62" s="763">
        <f>'Detailed Budget'!LDO72</f>
        <v>0</v>
      </c>
      <c r="LDD62" s="763">
        <f>'Detailed Budget'!LDP72</f>
        <v>0</v>
      </c>
      <c r="LDE62" s="763">
        <f>'Detailed Budget'!LDQ72</f>
        <v>0</v>
      </c>
      <c r="LDF62" s="763">
        <f>'Detailed Budget'!LDR72</f>
        <v>0</v>
      </c>
      <c r="LDG62" s="763">
        <f>'Detailed Budget'!LDS72</f>
        <v>0</v>
      </c>
      <c r="LDH62" s="763">
        <f>'Detailed Budget'!LDT72</f>
        <v>0</v>
      </c>
      <c r="LDI62" s="763">
        <f>'Detailed Budget'!LDU72</f>
        <v>0</v>
      </c>
      <c r="LDJ62" s="763">
        <f>'Detailed Budget'!LDV72</f>
        <v>0</v>
      </c>
      <c r="LDK62" s="763">
        <f>'Detailed Budget'!LDW72</f>
        <v>0</v>
      </c>
      <c r="LDL62" s="763">
        <f>'Detailed Budget'!LDX72</f>
        <v>0</v>
      </c>
      <c r="LDM62" s="763">
        <f>'Detailed Budget'!LDY72</f>
        <v>0</v>
      </c>
      <c r="LDN62" s="763">
        <f>'Detailed Budget'!LDZ72</f>
        <v>0</v>
      </c>
      <c r="LDO62" s="763">
        <f>'Detailed Budget'!LEA72</f>
        <v>0</v>
      </c>
      <c r="LDP62" s="763">
        <f>'Detailed Budget'!LEB72</f>
        <v>0</v>
      </c>
      <c r="LDQ62" s="763">
        <f>'Detailed Budget'!LEC72</f>
        <v>0</v>
      </c>
      <c r="LDR62" s="763">
        <f>'Detailed Budget'!LED72</f>
        <v>0</v>
      </c>
      <c r="LDS62" s="763">
        <f>'Detailed Budget'!LEE72</f>
        <v>0</v>
      </c>
      <c r="LDT62" s="763">
        <f>'Detailed Budget'!LEF72</f>
        <v>0</v>
      </c>
      <c r="LDU62" s="763">
        <f>'Detailed Budget'!LEG72</f>
        <v>0</v>
      </c>
      <c r="LDV62" s="763">
        <f>'Detailed Budget'!LEH72</f>
        <v>0</v>
      </c>
      <c r="LDW62" s="763">
        <f>'Detailed Budget'!LEI72</f>
        <v>0</v>
      </c>
      <c r="LDX62" s="763">
        <f>'Detailed Budget'!LEJ72</f>
        <v>0</v>
      </c>
      <c r="LDY62" s="763">
        <f>'Detailed Budget'!LEK72</f>
        <v>0</v>
      </c>
      <c r="LDZ62" s="763">
        <f>'Detailed Budget'!LEL72</f>
        <v>0</v>
      </c>
      <c r="LEA62" s="763">
        <f>'Detailed Budget'!LEM72</f>
        <v>0</v>
      </c>
      <c r="LEB62" s="763">
        <f>'Detailed Budget'!LEN72</f>
        <v>0</v>
      </c>
      <c r="LEC62" s="763">
        <f>'Detailed Budget'!LEO72</f>
        <v>0</v>
      </c>
      <c r="LED62" s="763">
        <f>'Detailed Budget'!LEP72</f>
        <v>0</v>
      </c>
      <c r="LEE62" s="763">
        <f>'Detailed Budget'!LEQ72</f>
        <v>0</v>
      </c>
      <c r="LEF62" s="763">
        <f>'Detailed Budget'!LER72</f>
        <v>0</v>
      </c>
      <c r="LEG62" s="763">
        <f>'Detailed Budget'!LES72</f>
        <v>0</v>
      </c>
      <c r="LEH62" s="763">
        <f>'Detailed Budget'!LET72</f>
        <v>0</v>
      </c>
      <c r="LEI62" s="763">
        <f>'Detailed Budget'!LEU72</f>
        <v>0</v>
      </c>
      <c r="LEJ62" s="763">
        <f>'Detailed Budget'!LEV72</f>
        <v>0</v>
      </c>
      <c r="LEK62" s="763">
        <f>'Detailed Budget'!LEW72</f>
        <v>0</v>
      </c>
      <c r="LEL62" s="763">
        <f>'Detailed Budget'!LEX72</f>
        <v>0</v>
      </c>
      <c r="LEM62" s="763">
        <f>'Detailed Budget'!LEY72</f>
        <v>0</v>
      </c>
      <c r="LEN62" s="763">
        <f>'Detailed Budget'!LEZ72</f>
        <v>0</v>
      </c>
      <c r="LEO62" s="763">
        <f>'Detailed Budget'!LFA72</f>
        <v>0</v>
      </c>
      <c r="LEP62" s="763">
        <f>'Detailed Budget'!LFB72</f>
        <v>0</v>
      </c>
      <c r="LEQ62" s="763">
        <f>'Detailed Budget'!LFC72</f>
        <v>0</v>
      </c>
      <c r="LER62" s="763">
        <f>'Detailed Budget'!LFD72</f>
        <v>0</v>
      </c>
      <c r="LES62" s="763">
        <f>'Detailed Budget'!LFE72</f>
        <v>0</v>
      </c>
      <c r="LET62" s="763">
        <f>'Detailed Budget'!LFF72</f>
        <v>0</v>
      </c>
      <c r="LEU62" s="763">
        <f>'Detailed Budget'!LFG72</f>
        <v>0</v>
      </c>
      <c r="LEV62" s="763">
        <f>'Detailed Budget'!LFH72</f>
        <v>0</v>
      </c>
      <c r="LEW62" s="763">
        <f>'Detailed Budget'!LFI72</f>
        <v>0</v>
      </c>
      <c r="LEX62" s="763">
        <f>'Detailed Budget'!LFJ72</f>
        <v>0</v>
      </c>
      <c r="LEY62" s="763">
        <f>'Detailed Budget'!LFK72</f>
        <v>0</v>
      </c>
      <c r="LEZ62" s="763">
        <f>'Detailed Budget'!LFL72</f>
        <v>0</v>
      </c>
      <c r="LFA62" s="763">
        <f>'Detailed Budget'!LFM72</f>
        <v>0</v>
      </c>
      <c r="LFB62" s="763">
        <f>'Detailed Budget'!LFN72</f>
        <v>0</v>
      </c>
      <c r="LFC62" s="763">
        <f>'Detailed Budget'!LFO72</f>
        <v>0</v>
      </c>
      <c r="LFD62" s="763">
        <f>'Detailed Budget'!LFP72</f>
        <v>0</v>
      </c>
      <c r="LFE62" s="763">
        <f>'Detailed Budget'!LFQ72</f>
        <v>0</v>
      </c>
      <c r="LFF62" s="763">
        <f>'Detailed Budget'!LFR72</f>
        <v>0</v>
      </c>
      <c r="LFG62" s="763">
        <f>'Detailed Budget'!LFS72</f>
        <v>0</v>
      </c>
      <c r="LFH62" s="763">
        <f>'Detailed Budget'!LFT72</f>
        <v>0</v>
      </c>
      <c r="LFI62" s="763">
        <f>'Detailed Budget'!LFU72</f>
        <v>0</v>
      </c>
      <c r="LFJ62" s="763">
        <f>'Detailed Budget'!LFV72</f>
        <v>0</v>
      </c>
      <c r="LFK62" s="763">
        <f>'Detailed Budget'!LFW72</f>
        <v>0</v>
      </c>
      <c r="LFL62" s="763">
        <f>'Detailed Budget'!LFX72</f>
        <v>0</v>
      </c>
      <c r="LFM62" s="763">
        <f>'Detailed Budget'!LFY72</f>
        <v>0</v>
      </c>
      <c r="LFN62" s="763">
        <f>'Detailed Budget'!LFZ72</f>
        <v>0</v>
      </c>
      <c r="LFO62" s="763">
        <f>'Detailed Budget'!LGA72</f>
        <v>0</v>
      </c>
      <c r="LFP62" s="763">
        <f>'Detailed Budget'!LGB72</f>
        <v>0</v>
      </c>
      <c r="LFQ62" s="763">
        <f>'Detailed Budget'!LGC72</f>
        <v>0</v>
      </c>
      <c r="LFR62" s="763">
        <f>'Detailed Budget'!LGD72</f>
        <v>0</v>
      </c>
      <c r="LFS62" s="763">
        <f>'Detailed Budget'!LGE72</f>
        <v>0</v>
      </c>
      <c r="LFT62" s="763">
        <f>'Detailed Budget'!LGF72</f>
        <v>0</v>
      </c>
      <c r="LFU62" s="763">
        <f>'Detailed Budget'!LGG72</f>
        <v>0</v>
      </c>
      <c r="LFV62" s="763">
        <f>'Detailed Budget'!LGH72</f>
        <v>0</v>
      </c>
      <c r="LFW62" s="763">
        <f>'Detailed Budget'!LGI72</f>
        <v>0</v>
      </c>
      <c r="LFX62" s="763">
        <f>'Detailed Budget'!LGJ72</f>
        <v>0</v>
      </c>
      <c r="LFY62" s="763">
        <f>'Detailed Budget'!LGK72</f>
        <v>0</v>
      </c>
      <c r="LFZ62" s="763">
        <f>'Detailed Budget'!LGL72</f>
        <v>0</v>
      </c>
      <c r="LGA62" s="763">
        <f>'Detailed Budget'!LGM72</f>
        <v>0</v>
      </c>
      <c r="LGB62" s="763">
        <f>'Detailed Budget'!LGN72</f>
        <v>0</v>
      </c>
      <c r="LGC62" s="763">
        <f>'Detailed Budget'!LGO72</f>
        <v>0</v>
      </c>
      <c r="LGD62" s="763">
        <f>'Detailed Budget'!LGP72</f>
        <v>0</v>
      </c>
      <c r="LGE62" s="763">
        <f>'Detailed Budget'!LGQ72</f>
        <v>0</v>
      </c>
      <c r="LGF62" s="763">
        <f>'Detailed Budget'!LGR72</f>
        <v>0</v>
      </c>
      <c r="LGG62" s="763">
        <f>'Detailed Budget'!LGS72</f>
        <v>0</v>
      </c>
      <c r="LGH62" s="763">
        <f>'Detailed Budget'!LGT72</f>
        <v>0</v>
      </c>
      <c r="LGI62" s="763">
        <f>'Detailed Budget'!LGU72</f>
        <v>0</v>
      </c>
      <c r="LGJ62" s="763">
        <f>'Detailed Budget'!LGV72</f>
        <v>0</v>
      </c>
      <c r="LGK62" s="763">
        <f>'Detailed Budget'!LGW72</f>
        <v>0</v>
      </c>
      <c r="LGL62" s="763">
        <f>'Detailed Budget'!LGX72</f>
        <v>0</v>
      </c>
      <c r="LGM62" s="763">
        <f>'Detailed Budget'!LGY72</f>
        <v>0</v>
      </c>
      <c r="LGN62" s="763">
        <f>'Detailed Budget'!LGZ72</f>
        <v>0</v>
      </c>
      <c r="LGO62" s="763">
        <f>'Detailed Budget'!LHA72</f>
        <v>0</v>
      </c>
      <c r="LGP62" s="763">
        <f>'Detailed Budget'!LHB72</f>
        <v>0</v>
      </c>
      <c r="LGQ62" s="763">
        <f>'Detailed Budget'!LHC72</f>
        <v>0</v>
      </c>
      <c r="LGR62" s="763">
        <f>'Detailed Budget'!LHD72</f>
        <v>0</v>
      </c>
      <c r="LGS62" s="763">
        <f>'Detailed Budget'!LHE72</f>
        <v>0</v>
      </c>
      <c r="LGT62" s="763">
        <f>'Detailed Budget'!LHF72</f>
        <v>0</v>
      </c>
      <c r="LGU62" s="763">
        <f>'Detailed Budget'!LHG72</f>
        <v>0</v>
      </c>
      <c r="LGV62" s="763">
        <f>'Detailed Budget'!LHH72</f>
        <v>0</v>
      </c>
      <c r="LGW62" s="763">
        <f>'Detailed Budget'!LHI72</f>
        <v>0</v>
      </c>
      <c r="LGX62" s="763">
        <f>'Detailed Budget'!LHJ72</f>
        <v>0</v>
      </c>
      <c r="LGY62" s="763">
        <f>'Detailed Budget'!LHK72</f>
        <v>0</v>
      </c>
      <c r="LGZ62" s="763">
        <f>'Detailed Budget'!LHL72</f>
        <v>0</v>
      </c>
      <c r="LHA62" s="763">
        <f>'Detailed Budget'!LHM72</f>
        <v>0</v>
      </c>
      <c r="LHB62" s="763">
        <f>'Detailed Budget'!LHN72</f>
        <v>0</v>
      </c>
      <c r="LHC62" s="763">
        <f>'Detailed Budget'!LHO72</f>
        <v>0</v>
      </c>
      <c r="LHD62" s="763">
        <f>'Detailed Budget'!LHP72</f>
        <v>0</v>
      </c>
      <c r="LHE62" s="763">
        <f>'Detailed Budget'!LHQ72</f>
        <v>0</v>
      </c>
      <c r="LHF62" s="763">
        <f>'Detailed Budget'!LHR72</f>
        <v>0</v>
      </c>
      <c r="LHG62" s="763">
        <f>'Detailed Budget'!LHS72</f>
        <v>0</v>
      </c>
      <c r="LHH62" s="763">
        <f>'Detailed Budget'!LHT72</f>
        <v>0</v>
      </c>
      <c r="LHI62" s="763">
        <f>'Detailed Budget'!LHU72</f>
        <v>0</v>
      </c>
      <c r="LHJ62" s="763">
        <f>'Detailed Budget'!LHV72</f>
        <v>0</v>
      </c>
      <c r="LHK62" s="763">
        <f>'Detailed Budget'!LHW72</f>
        <v>0</v>
      </c>
      <c r="LHL62" s="763">
        <f>'Detailed Budget'!LHX72</f>
        <v>0</v>
      </c>
      <c r="LHM62" s="763">
        <f>'Detailed Budget'!LHY72</f>
        <v>0</v>
      </c>
      <c r="LHN62" s="763">
        <f>'Detailed Budget'!LHZ72</f>
        <v>0</v>
      </c>
      <c r="LHO62" s="763">
        <f>'Detailed Budget'!LIA72</f>
        <v>0</v>
      </c>
      <c r="LHP62" s="763">
        <f>'Detailed Budget'!LIB72</f>
        <v>0</v>
      </c>
      <c r="LHQ62" s="763">
        <f>'Detailed Budget'!LIC72</f>
        <v>0</v>
      </c>
      <c r="LHR62" s="763">
        <f>'Detailed Budget'!LID72</f>
        <v>0</v>
      </c>
      <c r="LHS62" s="763">
        <f>'Detailed Budget'!LIE72</f>
        <v>0</v>
      </c>
      <c r="LHT62" s="763">
        <f>'Detailed Budget'!LIF72</f>
        <v>0</v>
      </c>
      <c r="LHU62" s="763">
        <f>'Detailed Budget'!LIG72</f>
        <v>0</v>
      </c>
      <c r="LHV62" s="763">
        <f>'Detailed Budget'!LIH72</f>
        <v>0</v>
      </c>
      <c r="LHW62" s="763">
        <f>'Detailed Budget'!LII72</f>
        <v>0</v>
      </c>
      <c r="LHX62" s="763">
        <f>'Detailed Budget'!LIJ72</f>
        <v>0</v>
      </c>
      <c r="LHY62" s="763">
        <f>'Detailed Budget'!LIK72</f>
        <v>0</v>
      </c>
      <c r="LHZ62" s="763">
        <f>'Detailed Budget'!LIL72</f>
        <v>0</v>
      </c>
      <c r="LIA62" s="763">
        <f>'Detailed Budget'!LIM72</f>
        <v>0</v>
      </c>
      <c r="LIB62" s="763">
        <f>'Detailed Budget'!LIN72</f>
        <v>0</v>
      </c>
      <c r="LIC62" s="763">
        <f>'Detailed Budget'!LIO72</f>
        <v>0</v>
      </c>
      <c r="LID62" s="763">
        <f>'Detailed Budget'!LIP72</f>
        <v>0</v>
      </c>
      <c r="LIE62" s="763">
        <f>'Detailed Budget'!LIQ72</f>
        <v>0</v>
      </c>
      <c r="LIF62" s="763">
        <f>'Detailed Budget'!LIR72</f>
        <v>0</v>
      </c>
      <c r="LIG62" s="763">
        <f>'Detailed Budget'!LIS72</f>
        <v>0</v>
      </c>
      <c r="LIH62" s="763">
        <f>'Detailed Budget'!LIT72</f>
        <v>0</v>
      </c>
      <c r="LII62" s="763">
        <f>'Detailed Budget'!LIU72</f>
        <v>0</v>
      </c>
      <c r="LIJ62" s="763">
        <f>'Detailed Budget'!LIV72</f>
        <v>0</v>
      </c>
      <c r="LIK62" s="763">
        <f>'Detailed Budget'!LIW72</f>
        <v>0</v>
      </c>
      <c r="LIL62" s="763">
        <f>'Detailed Budget'!LIX72</f>
        <v>0</v>
      </c>
      <c r="LIM62" s="763">
        <f>'Detailed Budget'!LIY72</f>
        <v>0</v>
      </c>
      <c r="LIN62" s="763">
        <f>'Detailed Budget'!LIZ72</f>
        <v>0</v>
      </c>
      <c r="LIO62" s="763">
        <f>'Detailed Budget'!LJA72</f>
        <v>0</v>
      </c>
      <c r="LIP62" s="763">
        <f>'Detailed Budget'!LJB72</f>
        <v>0</v>
      </c>
      <c r="LIQ62" s="763">
        <f>'Detailed Budget'!LJC72</f>
        <v>0</v>
      </c>
      <c r="LIR62" s="763">
        <f>'Detailed Budget'!LJD72</f>
        <v>0</v>
      </c>
      <c r="LIS62" s="763">
        <f>'Detailed Budget'!LJE72</f>
        <v>0</v>
      </c>
      <c r="LIT62" s="763">
        <f>'Detailed Budget'!LJF72</f>
        <v>0</v>
      </c>
      <c r="LIU62" s="763">
        <f>'Detailed Budget'!LJG72</f>
        <v>0</v>
      </c>
      <c r="LIV62" s="763">
        <f>'Detailed Budget'!LJH72</f>
        <v>0</v>
      </c>
      <c r="LIW62" s="763">
        <f>'Detailed Budget'!LJI72</f>
        <v>0</v>
      </c>
      <c r="LIX62" s="763">
        <f>'Detailed Budget'!LJJ72</f>
        <v>0</v>
      </c>
      <c r="LIY62" s="763">
        <f>'Detailed Budget'!LJK72</f>
        <v>0</v>
      </c>
      <c r="LIZ62" s="763">
        <f>'Detailed Budget'!LJL72</f>
        <v>0</v>
      </c>
      <c r="LJA62" s="763">
        <f>'Detailed Budget'!LJM72</f>
        <v>0</v>
      </c>
      <c r="LJB62" s="763">
        <f>'Detailed Budget'!LJN72</f>
        <v>0</v>
      </c>
      <c r="LJC62" s="763">
        <f>'Detailed Budget'!LJO72</f>
        <v>0</v>
      </c>
      <c r="LJD62" s="763">
        <f>'Detailed Budget'!LJP72</f>
        <v>0</v>
      </c>
      <c r="LJE62" s="763">
        <f>'Detailed Budget'!LJQ72</f>
        <v>0</v>
      </c>
      <c r="LJF62" s="763">
        <f>'Detailed Budget'!LJR72</f>
        <v>0</v>
      </c>
      <c r="LJG62" s="763">
        <f>'Detailed Budget'!LJS72</f>
        <v>0</v>
      </c>
      <c r="LJH62" s="763">
        <f>'Detailed Budget'!LJT72</f>
        <v>0</v>
      </c>
      <c r="LJI62" s="763">
        <f>'Detailed Budget'!LJU72</f>
        <v>0</v>
      </c>
      <c r="LJJ62" s="763">
        <f>'Detailed Budget'!LJV72</f>
        <v>0</v>
      </c>
      <c r="LJK62" s="763">
        <f>'Detailed Budget'!LJW72</f>
        <v>0</v>
      </c>
      <c r="LJL62" s="763">
        <f>'Detailed Budget'!LJX72</f>
        <v>0</v>
      </c>
      <c r="LJM62" s="763">
        <f>'Detailed Budget'!LJY72</f>
        <v>0</v>
      </c>
      <c r="LJN62" s="763">
        <f>'Detailed Budget'!LJZ72</f>
        <v>0</v>
      </c>
      <c r="LJO62" s="763">
        <f>'Detailed Budget'!LKA72</f>
        <v>0</v>
      </c>
      <c r="LJP62" s="763">
        <f>'Detailed Budget'!LKB72</f>
        <v>0</v>
      </c>
      <c r="LJQ62" s="763">
        <f>'Detailed Budget'!LKC72</f>
        <v>0</v>
      </c>
      <c r="LJR62" s="763">
        <f>'Detailed Budget'!LKD72</f>
        <v>0</v>
      </c>
      <c r="LJS62" s="763">
        <f>'Detailed Budget'!LKE72</f>
        <v>0</v>
      </c>
      <c r="LJT62" s="763">
        <f>'Detailed Budget'!LKF72</f>
        <v>0</v>
      </c>
      <c r="LJU62" s="763">
        <f>'Detailed Budget'!LKG72</f>
        <v>0</v>
      </c>
      <c r="LJV62" s="763">
        <f>'Detailed Budget'!LKH72</f>
        <v>0</v>
      </c>
      <c r="LJW62" s="763">
        <f>'Detailed Budget'!LKI72</f>
        <v>0</v>
      </c>
      <c r="LJX62" s="763">
        <f>'Detailed Budget'!LKJ72</f>
        <v>0</v>
      </c>
      <c r="LJY62" s="763">
        <f>'Detailed Budget'!LKK72</f>
        <v>0</v>
      </c>
      <c r="LJZ62" s="763">
        <f>'Detailed Budget'!LKL72</f>
        <v>0</v>
      </c>
      <c r="LKA62" s="763">
        <f>'Detailed Budget'!LKM72</f>
        <v>0</v>
      </c>
      <c r="LKB62" s="763">
        <f>'Detailed Budget'!LKN72</f>
        <v>0</v>
      </c>
      <c r="LKC62" s="763">
        <f>'Detailed Budget'!LKO72</f>
        <v>0</v>
      </c>
      <c r="LKD62" s="763">
        <f>'Detailed Budget'!LKP72</f>
        <v>0</v>
      </c>
      <c r="LKE62" s="763">
        <f>'Detailed Budget'!LKQ72</f>
        <v>0</v>
      </c>
      <c r="LKF62" s="763">
        <f>'Detailed Budget'!LKR72</f>
        <v>0</v>
      </c>
      <c r="LKG62" s="763">
        <f>'Detailed Budget'!LKS72</f>
        <v>0</v>
      </c>
      <c r="LKH62" s="763">
        <f>'Detailed Budget'!LKT72</f>
        <v>0</v>
      </c>
      <c r="LKI62" s="763">
        <f>'Detailed Budget'!LKU72</f>
        <v>0</v>
      </c>
      <c r="LKJ62" s="763">
        <f>'Detailed Budget'!LKV72</f>
        <v>0</v>
      </c>
      <c r="LKK62" s="763">
        <f>'Detailed Budget'!LKW72</f>
        <v>0</v>
      </c>
      <c r="LKL62" s="763">
        <f>'Detailed Budget'!LKX72</f>
        <v>0</v>
      </c>
      <c r="LKM62" s="763">
        <f>'Detailed Budget'!LKY72</f>
        <v>0</v>
      </c>
      <c r="LKN62" s="763">
        <f>'Detailed Budget'!LKZ72</f>
        <v>0</v>
      </c>
      <c r="LKO62" s="763">
        <f>'Detailed Budget'!LLA72</f>
        <v>0</v>
      </c>
      <c r="LKP62" s="763">
        <f>'Detailed Budget'!LLB72</f>
        <v>0</v>
      </c>
      <c r="LKQ62" s="763">
        <f>'Detailed Budget'!LLC72</f>
        <v>0</v>
      </c>
      <c r="LKR62" s="763">
        <f>'Detailed Budget'!LLD72</f>
        <v>0</v>
      </c>
      <c r="LKS62" s="763">
        <f>'Detailed Budget'!LLE72</f>
        <v>0</v>
      </c>
      <c r="LKT62" s="763">
        <f>'Detailed Budget'!LLF72</f>
        <v>0</v>
      </c>
      <c r="LKU62" s="763">
        <f>'Detailed Budget'!LLG72</f>
        <v>0</v>
      </c>
      <c r="LKV62" s="763">
        <f>'Detailed Budget'!LLH72</f>
        <v>0</v>
      </c>
      <c r="LKW62" s="763">
        <f>'Detailed Budget'!LLI72</f>
        <v>0</v>
      </c>
      <c r="LKX62" s="763">
        <f>'Detailed Budget'!LLJ72</f>
        <v>0</v>
      </c>
      <c r="LKY62" s="763">
        <f>'Detailed Budget'!LLK72</f>
        <v>0</v>
      </c>
      <c r="LKZ62" s="763">
        <f>'Detailed Budget'!LLL72</f>
        <v>0</v>
      </c>
      <c r="LLA62" s="763">
        <f>'Detailed Budget'!LLM72</f>
        <v>0</v>
      </c>
      <c r="LLB62" s="763">
        <f>'Detailed Budget'!LLN72</f>
        <v>0</v>
      </c>
      <c r="LLC62" s="763">
        <f>'Detailed Budget'!LLO72</f>
        <v>0</v>
      </c>
      <c r="LLD62" s="763">
        <f>'Detailed Budget'!LLP72</f>
        <v>0</v>
      </c>
      <c r="LLE62" s="763">
        <f>'Detailed Budget'!LLQ72</f>
        <v>0</v>
      </c>
      <c r="LLF62" s="763">
        <f>'Detailed Budget'!LLR72</f>
        <v>0</v>
      </c>
      <c r="LLG62" s="763">
        <f>'Detailed Budget'!LLS72</f>
        <v>0</v>
      </c>
      <c r="LLH62" s="763">
        <f>'Detailed Budget'!LLT72</f>
        <v>0</v>
      </c>
      <c r="LLI62" s="763">
        <f>'Detailed Budget'!LLU72</f>
        <v>0</v>
      </c>
      <c r="LLJ62" s="763">
        <f>'Detailed Budget'!LLV72</f>
        <v>0</v>
      </c>
      <c r="LLK62" s="763">
        <f>'Detailed Budget'!LLW72</f>
        <v>0</v>
      </c>
      <c r="LLL62" s="763">
        <f>'Detailed Budget'!LLX72</f>
        <v>0</v>
      </c>
      <c r="LLM62" s="763">
        <f>'Detailed Budget'!LLY72</f>
        <v>0</v>
      </c>
      <c r="LLN62" s="763">
        <f>'Detailed Budget'!LLZ72</f>
        <v>0</v>
      </c>
      <c r="LLO62" s="763">
        <f>'Detailed Budget'!LMA72</f>
        <v>0</v>
      </c>
      <c r="LLP62" s="763">
        <f>'Detailed Budget'!LMB72</f>
        <v>0</v>
      </c>
      <c r="LLQ62" s="763">
        <f>'Detailed Budget'!LMC72</f>
        <v>0</v>
      </c>
      <c r="LLR62" s="763">
        <f>'Detailed Budget'!LMD72</f>
        <v>0</v>
      </c>
      <c r="LLS62" s="763">
        <f>'Detailed Budget'!LME72</f>
        <v>0</v>
      </c>
      <c r="LLT62" s="763">
        <f>'Detailed Budget'!LMF72</f>
        <v>0</v>
      </c>
      <c r="LLU62" s="763">
        <f>'Detailed Budget'!LMG72</f>
        <v>0</v>
      </c>
      <c r="LLV62" s="763">
        <f>'Detailed Budget'!LMH72</f>
        <v>0</v>
      </c>
      <c r="LLW62" s="763">
        <f>'Detailed Budget'!LMI72</f>
        <v>0</v>
      </c>
      <c r="LLX62" s="763">
        <f>'Detailed Budget'!LMJ72</f>
        <v>0</v>
      </c>
      <c r="LLY62" s="763">
        <f>'Detailed Budget'!LMK72</f>
        <v>0</v>
      </c>
      <c r="LLZ62" s="763">
        <f>'Detailed Budget'!LML72</f>
        <v>0</v>
      </c>
      <c r="LMA62" s="763">
        <f>'Detailed Budget'!LMM72</f>
        <v>0</v>
      </c>
      <c r="LMB62" s="763">
        <f>'Detailed Budget'!LMN72</f>
        <v>0</v>
      </c>
      <c r="LMC62" s="763">
        <f>'Detailed Budget'!LMO72</f>
        <v>0</v>
      </c>
      <c r="LMD62" s="763">
        <f>'Detailed Budget'!LMP72</f>
        <v>0</v>
      </c>
      <c r="LME62" s="763">
        <f>'Detailed Budget'!LMQ72</f>
        <v>0</v>
      </c>
      <c r="LMF62" s="763">
        <f>'Detailed Budget'!LMR72</f>
        <v>0</v>
      </c>
      <c r="LMG62" s="763">
        <f>'Detailed Budget'!LMS72</f>
        <v>0</v>
      </c>
      <c r="LMH62" s="763">
        <f>'Detailed Budget'!LMT72</f>
        <v>0</v>
      </c>
      <c r="LMI62" s="763">
        <f>'Detailed Budget'!LMU72</f>
        <v>0</v>
      </c>
      <c r="LMJ62" s="763">
        <f>'Detailed Budget'!LMV72</f>
        <v>0</v>
      </c>
      <c r="LMK62" s="763">
        <f>'Detailed Budget'!LMW72</f>
        <v>0</v>
      </c>
      <c r="LML62" s="763">
        <f>'Detailed Budget'!LMX72</f>
        <v>0</v>
      </c>
      <c r="LMM62" s="763">
        <f>'Detailed Budget'!LMY72</f>
        <v>0</v>
      </c>
      <c r="LMN62" s="763">
        <f>'Detailed Budget'!LMZ72</f>
        <v>0</v>
      </c>
      <c r="LMO62" s="763">
        <f>'Detailed Budget'!LNA72</f>
        <v>0</v>
      </c>
      <c r="LMP62" s="763">
        <f>'Detailed Budget'!LNB72</f>
        <v>0</v>
      </c>
      <c r="LMQ62" s="763">
        <f>'Detailed Budget'!LNC72</f>
        <v>0</v>
      </c>
      <c r="LMR62" s="763">
        <f>'Detailed Budget'!LND72</f>
        <v>0</v>
      </c>
      <c r="LMS62" s="763">
        <f>'Detailed Budget'!LNE72</f>
        <v>0</v>
      </c>
      <c r="LMT62" s="763">
        <f>'Detailed Budget'!LNF72</f>
        <v>0</v>
      </c>
      <c r="LMU62" s="763">
        <f>'Detailed Budget'!LNG72</f>
        <v>0</v>
      </c>
      <c r="LMV62" s="763">
        <f>'Detailed Budget'!LNH72</f>
        <v>0</v>
      </c>
      <c r="LMW62" s="763">
        <f>'Detailed Budget'!LNI72</f>
        <v>0</v>
      </c>
      <c r="LMX62" s="763">
        <f>'Detailed Budget'!LNJ72</f>
        <v>0</v>
      </c>
      <c r="LMY62" s="763">
        <f>'Detailed Budget'!LNK72</f>
        <v>0</v>
      </c>
      <c r="LMZ62" s="763">
        <f>'Detailed Budget'!LNL72</f>
        <v>0</v>
      </c>
      <c r="LNA62" s="763">
        <f>'Detailed Budget'!LNM72</f>
        <v>0</v>
      </c>
      <c r="LNB62" s="763">
        <f>'Detailed Budget'!LNN72</f>
        <v>0</v>
      </c>
      <c r="LNC62" s="763">
        <f>'Detailed Budget'!LNO72</f>
        <v>0</v>
      </c>
      <c r="LND62" s="763">
        <f>'Detailed Budget'!LNP72</f>
        <v>0</v>
      </c>
      <c r="LNE62" s="763">
        <f>'Detailed Budget'!LNQ72</f>
        <v>0</v>
      </c>
      <c r="LNF62" s="763">
        <f>'Detailed Budget'!LNR72</f>
        <v>0</v>
      </c>
      <c r="LNG62" s="763">
        <f>'Detailed Budget'!LNS72</f>
        <v>0</v>
      </c>
      <c r="LNH62" s="763">
        <f>'Detailed Budget'!LNT72</f>
        <v>0</v>
      </c>
      <c r="LNI62" s="763">
        <f>'Detailed Budget'!LNU72</f>
        <v>0</v>
      </c>
      <c r="LNJ62" s="763">
        <f>'Detailed Budget'!LNV72</f>
        <v>0</v>
      </c>
      <c r="LNK62" s="763">
        <f>'Detailed Budget'!LNW72</f>
        <v>0</v>
      </c>
      <c r="LNL62" s="763">
        <f>'Detailed Budget'!LNX72</f>
        <v>0</v>
      </c>
      <c r="LNM62" s="763">
        <f>'Detailed Budget'!LNY72</f>
        <v>0</v>
      </c>
      <c r="LNN62" s="763">
        <f>'Detailed Budget'!LNZ72</f>
        <v>0</v>
      </c>
      <c r="LNO62" s="763">
        <f>'Detailed Budget'!LOA72</f>
        <v>0</v>
      </c>
      <c r="LNP62" s="763">
        <f>'Detailed Budget'!LOB72</f>
        <v>0</v>
      </c>
      <c r="LNQ62" s="763">
        <f>'Detailed Budget'!LOC72</f>
        <v>0</v>
      </c>
      <c r="LNR62" s="763">
        <f>'Detailed Budget'!LOD72</f>
        <v>0</v>
      </c>
      <c r="LNS62" s="763">
        <f>'Detailed Budget'!LOE72</f>
        <v>0</v>
      </c>
      <c r="LNT62" s="763">
        <f>'Detailed Budget'!LOF72</f>
        <v>0</v>
      </c>
      <c r="LNU62" s="763">
        <f>'Detailed Budget'!LOG72</f>
        <v>0</v>
      </c>
      <c r="LNV62" s="763">
        <f>'Detailed Budget'!LOH72</f>
        <v>0</v>
      </c>
      <c r="LNW62" s="763">
        <f>'Detailed Budget'!LOI72</f>
        <v>0</v>
      </c>
      <c r="LNX62" s="763">
        <f>'Detailed Budget'!LOJ72</f>
        <v>0</v>
      </c>
      <c r="LNY62" s="763">
        <f>'Detailed Budget'!LOK72</f>
        <v>0</v>
      </c>
      <c r="LNZ62" s="763">
        <f>'Detailed Budget'!LOL72</f>
        <v>0</v>
      </c>
      <c r="LOA62" s="763">
        <f>'Detailed Budget'!LOM72</f>
        <v>0</v>
      </c>
      <c r="LOB62" s="763">
        <f>'Detailed Budget'!LON72</f>
        <v>0</v>
      </c>
      <c r="LOC62" s="763">
        <f>'Detailed Budget'!LOO72</f>
        <v>0</v>
      </c>
      <c r="LOD62" s="763">
        <f>'Detailed Budget'!LOP72</f>
        <v>0</v>
      </c>
      <c r="LOE62" s="763">
        <f>'Detailed Budget'!LOQ72</f>
        <v>0</v>
      </c>
      <c r="LOF62" s="763">
        <f>'Detailed Budget'!LOR72</f>
        <v>0</v>
      </c>
      <c r="LOG62" s="763">
        <f>'Detailed Budget'!LOS72</f>
        <v>0</v>
      </c>
      <c r="LOH62" s="763">
        <f>'Detailed Budget'!LOT72</f>
        <v>0</v>
      </c>
      <c r="LOI62" s="763">
        <f>'Detailed Budget'!LOU72</f>
        <v>0</v>
      </c>
      <c r="LOJ62" s="763">
        <f>'Detailed Budget'!LOV72</f>
        <v>0</v>
      </c>
      <c r="LOK62" s="763">
        <f>'Detailed Budget'!LOW72</f>
        <v>0</v>
      </c>
      <c r="LOL62" s="763">
        <f>'Detailed Budget'!LOX72</f>
        <v>0</v>
      </c>
      <c r="LOM62" s="763">
        <f>'Detailed Budget'!LOY72</f>
        <v>0</v>
      </c>
      <c r="LON62" s="763">
        <f>'Detailed Budget'!LOZ72</f>
        <v>0</v>
      </c>
      <c r="LOO62" s="763">
        <f>'Detailed Budget'!LPA72</f>
        <v>0</v>
      </c>
      <c r="LOP62" s="763">
        <f>'Detailed Budget'!LPB72</f>
        <v>0</v>
      </c>
      <c r="LOQ62" s="763">
        <f>'Detailed Budget'!LPC72</f>
        <v>0</v>
      </c>
      <c r="LOR62" s="763">
        <f>'Detailed Budget'!LPD72</f>
        <v>0</v>
      </c>
      <c r="LOS62" s="763">
        <f>'Detailed Budget'!LPE72</f>
        <v>0</v>
      </c>
      <c r="LOT62" s="763">
        <f>'Detailed Budget'!LPF72</f>
        <v>0</v>
      </c>
      <c r="LOU62" s="763">
        <f>'Detailed Budget'!LPG72</f>
        <v>0</v>
      </c>
      <c r="LOV62" s="763">
        <f>'Detailed Budget'!LPH72</f>
        <v>0</v>
      </c>
      <c r="LOW62" s="763">
        <f>'Detailed Budget'!LPI72</f>
        <v>0</v>
      </c>
      <c r="LOX62" s="763">
        <f>'Detailed Budget'!LPJ72</f>
        <v>0</v>
      </c>
      <c r="LOY62" s="763">
        <f>'Detailed Budget'!LPK72</f>
        <v>0</v>
      </c>
      <c r="LOZ62" s="763">
        <f>'Detailed Budget'!LPL72</f>
        <v>0</v>
      </c>
      <c r="LPA62" s="763">
        <f>'Detailed Budget'!LPM72</f>
        <v>0</v>
      </c>
      <c r="LPB62" s="763">
        <f>'Detailed Budget'!LPN72</f>
        <v>0</v>
      </c>
      <c r="LPC62" s="763">
        <f>'Detailed Budget'!LPO72</f>
        <v>0</v>
      </c>
      <c r="LPD62" s="763">
        <f>'Detailed Budget'!LPP72</f>
        <v>0</v>
      </c>
      <c r="LPE62" s="763">
        <f>'Detailed Budget'!LPQ72</f>
        <v>0</v>
      </c>
      <c r="LPF62" s="763">
        <f>'Detailed Budget'!LPR72</f>
        <v>0</v>
      </c>
      <c r="LPG62" s="763">
        <f>'Detailed Budget'!LPS72</f>
        <v>0</v>
      </c>
      <c r="LPH62" s="763">
        <f>'Detailed Budget'!LPT72</f>
        <v>0</v>
      </c>
      <c r="LPI62" s="763">
        <f>'Detailed Budget'!LPU72</f>
        <v>0</v>
      </c>
      <c r="LPJ62" s="763">
        <f>'Detailed Budget'!LPV72</f>
        <v>0</v>
      </c>
      <c r="LPK62" s="763">
        <f>'Detailed Budget'!LPW72</f>
        <v>0</v>
      </c>
      <c r="LPL62" s="763">
        <f>'Detailed Budget'!LPX72</f>
        <v>0</v>
      </c>
      <c r="LPM62" s="763">
        <f>'Detailed Budget'!LPY72</f>
        <v>0</v>
      </c>
      <c r="LPN62" s="763">
        <f>'Detailed Budget'!LPZ72</f>
        <v>0</v>
      </c>
      <c r="LPO62" s="763">
        <f>'Detailed Budget'!LQA72</f>
        <v>0</v>
      </c>
      <c r="LPP62" s="763">
        <f>'Detailed Budget'!LQB72</f>
        <v>0</v>
      </c>
      <c r="LPQ62" s="763">
        <f>'Detailed Budget'!LQC72</f>
        <v>0</v>
      </c>
      <c r="LPR62" s="763">
        <f>'Detailed Budget'!LQD72</f>
        <v>0</v>
      </c>
      <c r="LPS62" s="763">
        <f>'Detailed Budget'!LQE72</f>
        <v>0</v>
      </c>
      <c r="LPT62" s="763">
        <f>'Detailed Budget'!LQF72</f>
        <v>0</v>
      </c>
      <c r="LPU62" s="763">
        <f>'Detailed Budget'!LQG72</f>
        <v>0</v>
      </c>
      <c r="LPV62" s="763">
        <f>'Detailed Budget'!LQH72</f>
        <v>0</v>
      </c>
      <c r="LPW62" s="763">
        <f>'Detailed Budget'!LQI72</f>
        <v>0</v>
      </c>
      <c r="LPX62" s="763">
        <f>'Detailed Budget'!LQJ72</f>
        <v>0</v>
      </c>
      <c r="LPY62" s="763">
        <f>'Detailed Budget'!LQK72</f>
        <v>0</v>
      </c>
      <c r="LPZ62" s="763">
        <f>'Detailed Budget'!LQL72</f>
        <v>0</v>
      </c>
      <c r="LQA62" s="763">
        <f>'Detailed Budget'!LQM72</f>
        <v>0</v>
      </c>
      <c r="LQB62" s="763">
        <f>'Detailed Budget'!LQN72</f>
        <v>0</v>
      </c>
      <c r="LQC62" s="763">
        <f>'Detailed Budget'!LQO72</f>
        <v>0</v>
      </c>
      <c r="LQD62" s="763">
        <f>'Detailed Budget'!LQP72</f>
        <v>0</v>
      </c>
      <c r="LQE62" s="763">
        <f>'Detailed Budget'!LQQ72</f>
        <v>0</v>
      </c>
      <c r="LQF62" s="763">
        <f>'Detailed Budget'!LQR72</f>
        <v>0</v>
      </c>
      <c r="LQG62" s="763">
        <f>'Detailed Budget'!LQS72</f>
        <v>0</v>
      </c>
      <c r="LQH62" s="763">
        <f>'Detailed Budget'!LQT72</f>
        <v>0</v>
      </c>
      <c r="LQI62" s="763">
        <f>'Detailed Budget'!LQU72</f>
        <v>0</v>
      </c>
      <c r="LQJ62" s="763">
        <f>'Detailed Budget'!LQV72</f>
        <v>0</v>
      </c>
      <c r="LQK62" s="763">
        <f>'Detailed Budget'!LQW72</f>
        <v>0</v>
      </c>
      <c r="LQL62" s="763">
        <f>'Detailed Budget'!LQX72</f>
        <v>0</v>
      </c>
      <c r="LQM62" s="763">
        <f>'Detailed Budget'!LQY72</f>
        <v>0</v>
      </c>
      <c r="LQN62" s="763">
        <f>'Detailed Budget'!LQZ72</f>
        <v>0</v>
      </c>
      <c r="LQO62" s="763">
        <f>'Detailed Budget'!LRA72</f>
        <v>0</v>
      </c>
      <c r="LQP62" s="763">
        <f>'Detailed Budget'!LRB72</f>
        <v>0</v>
      </c>
      <c r="LQQ62" s="763">
        <f>'Detailed Budget'!LRC72</f>
        <v>0</v>
      </c>
      <c r="LQR62" s="763">
        <f>'Detailed Budget'!LRD72</f>
        <v>0</v>
      </c>
      <c r="LQS62" s="763">
        <f>'Detailed Budget'!LRE72</f>
        <v>0</v>
      </c>
      <c r="LQT62" s="763">
        <f>'Detailed Budget'!LRF72</f>
        <v>0</v>
      </c>
      <c r="LQU62" s="763">
        <f>'Detailed Budget'!LRG72</f>
        <v>0</v>
      </c>
      <c r="LQV62" s="763">
        <f>'Detailed Budget'!LRH72</f>
        <v>0</v>
      </c>
      <c r="LQW62" s="763">
        <f>'Detailed Budget'!LRI72</f>
        <v>0</v>
      </c>
      <c r="LQX62" s="763">
        <f>'Detailed Budget'!LRJ72</f>
        <v>0</v>
      </c>
      <c r="LQY62" s="763">
        <f>'Detailed Budget'!LRK72</f>
        <v>0</v>
      </c>
      <c r="LQZ62" s="763">
        <f>'Detailed Budget'!LRL72</f>
        <v>0</v>
      </c>
      <c r="LRA62" s="763">
        <f>'Detailed Budget'!LRM72</f>
        <v>0</v>
      </c>
      <c r="LRB62" s="763">
        <f>'Detailed Budget'!LRN72</f>
        <v>0</v>
      </c>
      <c r="LRC62" s="763">
        <f>'Detailed Budget'!LRO72</f>
        <v>0</v>
      </c>
      <c r="LRD62" s="763">
        <f>'Detailed Budget'!LRP72</f>
        <v>0</v>
      </c>
      <c r="LRE62" s="763">
        <f>'Detailed Budget'!LRQ72</f>
        <v>0</v>
      </c>
      <c r="LRF62" s="763">
        <f>'Detailed Budget'!LRR72</f>
        <v>0</v>
      </c>
      <c r="LRG62" s="763">
        <f>'Detailed Budget'!LRS72</f>
        <v>0</v>
      </c>
      <c r="LRH62" s="763">
        <f>'Detailed Budget'!LRT72</f>
        <v>0</v>
      </c>
      <c r="LRI62" s="763">
        <f>'Detailed Budget'!LRU72</f>
        <v>0</v>
      </c>
      <c r="LRJ62" s="763">
        <f>'Detailed Budget'!LRV72</f>
        <v>0</v>
      </c>
      <c r="LRK62" s="763">
        <f>'Detailed Budget'!LRW72</f>
        <v>0</v>
      </c>
      <c r="LRL62" s="763">
        <f>'Detailed Budget'!LRX72</f>
        <v>0</v>
      </c>
      <c r="LRM62" s="763">
        <f>'Detailed Budget'!LRY72</f>
        <v>0</v>
      </c>
      <c r="LRN62" s="763">
        <f>'Detailed Budget'!LRZ72</f>
        <v>0</v>
      </c>
      <c r="LRO62" s="763">
        <f>'Detailed Budget'!LSA72</f>
        <v>0</v>
      </c>
      <c r="LRP62" s="763">
        <f>'Detailed Budget'!LSB72</f>
        <v>0</v>
      </c>
      <c r="LRQ62" s="763">
        <f>'Detailed Budget'!LSC72</f>
        <v>0</v>
      </c>
      <c r="LRR62" s="763">
        <f>'Detailed Budget'!LSD72</f>
        <v>0</v>
      </c>
      <c r="LRS62" s="763">
        <f>'Detailed Budget'!LSE72</f>
        <v>0</v>
      </c>
      <c r="LRT62" s="763">
        <f>'Detailed Budget'!LSF72</f>
        <v>0</v>
      </c>
      <c r="LRU62" s="763">
        <f>'Detailed Budget'!LSG72</f>
        <v>0</v>
      </c>
      <c r="LRV62" s="763">
        <f>'Detailed Budget'!LSH72</f>
        <v>0</v>
      </c>
      <c r="LRW62" s="763">
        <f>'Detailed Budget'!LSI72</f>
        <v>0</v>
      </c>
      <c r="LRX62" s="763">
        <f>'Detailed Budget'!LSJ72</f>
        <v>0</v>
      </c>
      <c r="LRY62" s="763">
        <f>'Detailed Budget'!LSK72</f>
        <v>0</v>
      </c>
      <c r="LRZ62" s="763">
        <f>'Detailed Budget'!LSL72</f>
        <v>0</v>
      </c>
      <c r="LSA62" s="763">
        <f>'Detailed Budget'!LSM72</f>
        <v>0</v>
      </c>
      <c r="LSB62" s="763">
        <f>'Detailed Budget'!LSN72</f>
        <v>0</v>
      </c>
      <c r="LSC62" s="763">
        <f>'Detailed Budget'!LSO72</f>
        <v>0</v>
      </c>
      <c r="LSD62" s="763">
        <f>'Detailed Budget'!LSP72</f>
        <v>0</v>
      </c>
      <c r="LSE62" s="763">
        <f>'Detailed Budget'!LSQ72</f>
        <v>0</v>
      </c>
      <c r="LSF62" s="763">
        <f>'Detailed Budget'!LSR72</f>
        <v>0</v>
      </c>
      <c r="LSG62" s="763">
        <f>'Detailed Budget'!LSS72</f>
        <v>0</v>
      </c>
      <c r="LSH62" s="763">
        <f>'Detailed Budget'!LST72</f>
        <v>0</v>
      </c>
      <c r="LSI62" s="763">
        <f>'Detailed Budget'!LSU72</f>
        <v>0</v>
      </c>
      <c r="LSJ62" s="763">
        <f>'Detailed Budget'!LSV72</f>
        <v>0</v>
      </c>
      <c r="LSK62" s="763">
        <f>'Detailed Budget'!LSW72</f>
        <v>0</v>
      </c>
      <c r="LSL62" s="763">
        <f>'Detailed Budget'!LSX72</f>
        <v>0</v>
      </c>
      <c r="LSM62" s="763">
        <f>'Detailed Budget'!LSY72</f>
        <v>0</v>
      </c>
      <c r="LSN62" s="763">
        <f>'Detailed Budget'!LSZ72</f>
        <v>0</v>
      </c>
      <c r="LSO62" s="763">
        <f>'Detailed Budget'!LTA72</f>
        <v>0</v>
      </c>
      <c r="LSP62" s="763">
        <f>'Detailed Budget'!LTB72</f>
        <v>0</v>
      </c>
      <c r="LSQ62" s="763">
        <f>'Detailed Budget'!LTC72</f>
        <v>0</v>
      </c>
      <c r="LSR62" s="763">
        <f>'Detailed Budget'!LTD72</f>
        <v>0</v>
      </c>
      <c r="LSS62" s="763">
        <f>'Detailed Budget'!LTE72</f>
        <v>0</v>
      </c>
      <c r="LST62" s="763">
        <f>'Detailed Budget'!LTF72</f>
        <v>0</v>
      </c>
      <c r="LSU62" s="763">
        <f>'Detailed Budget'!LTG72</f>
        <v>0</v>
      </c>
      <c r="LSV62" s="763">
        <f>'Detailed Budget'!LTH72</f>
        <v>0</v>
      </c>
      <c r="LSW62" s="763">
        <f>'Detailed Budget'!LTI72</f>
        <v>0</v>
      </c>
      <c r="LSX62" s="763">
        <f>'Detailed Budget'!LTJ72</f>
        <v>0</v>
      </c>
      <c r="LSY62" s="763">
        <f>'Detailed Budget'!LTK72</f>
        <v>0</v>
      </c>
      <c r="LSZ62" s="763">
        <f>'Detailed Budget'!LTL72</f>
        <v>0</v>
      </c>
      <c r="LTA62" s="763">
        <f>'Detailed Budget'!LTM72</f>
        <v>0</v>
      </c>
      <c r="LTB62" s="763">
        <f>'Detailed Budget'!LTN72</f>
        <v>0</v>
      </c>
      <c r="LTC62" s="763">
        <f>'Detailed Budget'!LTO72</f>
        <v>0</v>
      </c>
      <c r="LTD62" s="763">
        <f>'Detailed Budget'!LTP72</f>
        <v>0</v>
      </c>
      <c r="LTE62" s="763">
        <f>'Detailed Budget'!LTQ72</f>
        <v>0</v>
      </c>
      <c r="LTF62" s="763">
        <f>'Detailed Budget'!LTR72</f>
        <v>0</v>
      </c>
      <c r="LTG62" s="763">
        <f>'Detailed Budget'!LTS72</f>
        <v>0</v>
      </c>
      <c r="LTH62" s="763">
        <f>'Detailed Budget'!LTT72</f>
        <v>0</v>
      </c>
      <c r="LTI62" s="763">
        <f>'Detailed Budget'!LTU72</f>
        <v>0</v>
      </c>
      <c r="LTJ62" s="763">
        <f>'Detailed Budget'!LTV72</f>
        <v>0</v>
      </c>
      <c r="LTK62" s="763">
        <f>'Detailed Budget'!LTW72</f>
        <v>0</v>
      </c>
      <c r="LTL62" s="763">
        <f>'Detailed Budget'!LTX72</f>
        <v>0</v>
      </c>
      <c r="LTM62" s="763">
        <f>'Detailed Budget'!LTY72</f>
        <v>0</v>
      </c>
      <c r="LTN62" s="763">
        <f>'Detailed Budget'!LTZ72</f>
        <v>0</v>
      </c>
      <c r="LTO62" s="763">
        <f>'Detailed Budget'!LUA72</f>
        <v>0</v>
      </c>
      <c r="LTP62" s="763">
        <f>'Detailed Budget'!LUB72</f>
        <v>0</v>
      </c>
      <c r="LTQ62" s="763">
        <f>'Detailed Budget'!LUC72</f>
        <v>0</v>
      </c>
      <c r="LTR62" s="763">
        <f>'Detailed Budget'!LUD72</f>
        <v>0</v>
      </c>
      <c r="LTS62" s="763">
        <f>'Detailed Budget'!LUE72</f>
        <v>0</v>
      </c>
      <c r="LTT62" s="763">
        <f>'Detailed Budget'!LUF72</f>
        <v>0</v>
      </c>
      <c r="LTU62" s="763">
        <f>'Detailed Budget'!LUG72</f>
        <v>0</v>
      </c>
      <c r="LTV62" s="763">
        <f>'Detailed Budget'!LUH72</f>
        <v>0</v>
      </c>
      <c r="LTW62" s="763">
        <f>'Detailed Budget'!LUI72</f>
        <v>0</v>
      </c>
      <c r="LTX62" s="763">
        <f>'Detailed Budget'!LUJ72</f>
        <v>0</v>
      </c>
      <c r="LTY62" s="763">
        <f>'Detailed Budget'!LUK72</f>
        <v>0</v>
      </c>
      <c r="LTZ62" s="763">
        <f>'Detailed Budget'!LUL72</f>
        <v>0</v>
      </c>
      <c r="LUA62" s="763">
        <f>'Detailed Budget'!LUM72</f>
        <v>0</v>
      </c>
      <c r="LUB62" s="763">
        <f>'Detailed Budget'!LUN72</f>
        <v>0</v>
      </c>
      <c r="LUC62" s="763">
        <f>'Detailed Budget'!LUO72</f>
        <v>0</v>
      </c>
      <c r="LUD62" s="763">
        <f>'Detailed Budget'!LUP72</f>
        <v>0</v>
      </c>
      <c r="LUE62" s="763">
        <f>'Detailed Budget'!LUQ72</f>
        <v>0</v>
      </c>
      <c r="LUF62" s="763">
        <f>'Detailed Budget'!LUR72</f>
        <v>0</v>
      </c>
      <c r="LUG62" s="763">
        <f>'Detailed Budget'!LUS72</f>
        <v>0</v>
      </c>
      <c r="LUH62" s="763">
        <f>'Detailed Budget'!LUT72</f>
        <v>0</v>
      </c>
      <c r="LUI62" s="763">
        <f>'Detailed Budget'!LUU72</f>
        <v>0</v>
      </c>
      <c r="LUJ62" s="763">
        <f>'Detailed Budget'!LUV72</f>
        <v>0</v>
      </c>
      <c r="LUK62" s="763">
        <f>'Detailed Budget'!LUW72</f>
        <v>0</v>
      </c>
      <c r="LUL62" s="763">
        <f>'Detailed Budget'!LUX72</f>
        <v>0</v>
      </c>
      <c r="LUM62" s="763">
        <f>'Detailed Budget'!LUY72</f>
        <v>0</v>
      </c>
      <c r="LUN62" s="763">
        <f>'Detailed Budget'!LUZ72</f>
        <v>0</v>
      </c>
      <c r="LUO62" s="763">
        <f>'Detailed Budget'!LVA72</f>
        <v>0</v>
      </c>
      <c r="LUP62" s="763">
        <f>'Detailed Budget'!LVB72</f>
        <v>0</v>
      </c>
      <c r="LUQ62" s="763">
        <f>'Detailed Budget'!LVC72</f>
        <v>0</v>
      </c>
      <c r="LUR62" s="763">
        <f>'Detailed Budget'!LVD72</f>
        <v>0</v>
      </c>
      <c r="LUS62" s="763">
        <f>'Detailed Budget'!LVE72</f>
        <v>0</v>
      </c>
      <c r="LUT62" s="763">
        <f>'Detailed Budget'!LVF72</f>
        <v>0</v>
      </c>
      <c r="LUU62" s="763">
        <f>'Detailed Budget'!LVG72</f>
        <v>0</v>
      </c>
      <c r="LUV62" s="763">
        <f>'Detailed Budget'!LVH72</f>
        <v>0</v>
      </c>
      <c r="LUW62" s="763">
        <f>'Detailed Budget'!LVI72</f>
        <v>0</v>
      </c>
      <c r="LUX62" s="763">
        <f>'Detailed Budget'!LVJ72</f>
        <v>0</v>
      </c>
      <c r="LUY62" s="763">
        <f>'Detailed Budget'!LVK72</f>
        <v>0</v>
      </c>
      <c r="LUZ62" s="763">
        <f>'Detailed Budget'!LVL72</f>
        <v>0</v>
      </c>
      <c r="LVA62" s="763">
        <f>'Detailed Budget'!LVM72</f>
        <v>0</v>
      </c>
      <c r="LVB62" s="763">
        <f>'Detailed Budget'!LVN72</f>
        <v>0</v>
      </c>
      <c r="LVC62" s="763">
        <f>'Detailed Budget'!LVO72</f>
        <v>0</v>
      </c>
      <c r="LVD62" s="763">
        <f>'Detailed Budget'!LVP72</f>
        <v>0</v>
      </c>
      <c r="LVE62" s="763">
        <f>'Detailed Budget'!LVQ72</f>
        <v>0</v>
      </c>
      <c r="LVF62" s="763">
        <f>'Detailed Budget'!LVR72</f>
        <v>0</v>
      </c>
      <c r="LVG62" s="763">
        <f>'Detailed Budget'!LVS72</f>
        <v>0</v>
      </c>
      <c r="LVH62" s="763">
        <f>'Detailed Budget'!LVT72</f>
        <v>0</v>
      </c>
      <c r="LVI62" s="763">
        <f>'Detailed Budget'!LVU72</f>
        <v>0</v>
      </c>
      <c r="LVJ62" s="763">
        <f>'Detailed Budget'!LVV72</f>
        <v>0</v>
      </c>
      <c r="LVK62" s="763">
        <f>'Detailed Budget'!LVW72</f>
        <v>0</v>
      </c>
      <c r="LVL62" s="763">
        <f>'Detailed Budget'!LVX72</f>
        <v>0</v>
      </c>
      <c r="LVM62" s="763">
        <f>'Detailed Budget'!LVY72</f>
        <v>0</v>
      </c>
      <c r="LVN62" s="763">
        <f>'Detailed Budget'!LVZ72</f>
        <v>0</v>
      </c>
      <c r="LVO62" s="763">
        <f>'Detailed Budget'!LWA72</f>
        <v>0</v>
      </c>
      <c r="LVP62" s="763">
        <f>'Detailed Budget'!LWB72</f>
        <v>0</v>
      </c>
      <c r="LVQ62" s="763">
        <f>'Detailed Budget'!LWC72</f>
        <v>0</v>
      </c>
      <c r="LVR62" s="763">
        <f>'Detailed Budget'!LWD72</f>
        <v>0</v>
      </c>
      <c r="LVS62" s="763">
        <f>'Detailed Budget'!LWE72</f>
        <v>0</v>
      </c>
      <c r="LVT62" s="763">
        <f>'Detailed Budget'!LWF72</f>
        <v>0</v>
      </c>
      <c r="LVU62" s="763">
        <f>'Detailed Budget'!LWG72</f>
        <v>0</v>
      </c>
      <c r="LVV62" s="763">
        <f>'Detailed Budget'!LWH72</f>
        <v>0</v>
      </c>
      <c r="LVW62" s="763">
        <f>'Detailed Budget'!LWI72</f>
        <v>0</v>
      </c>
      <c r="LVX62" s="763">
        <f>'Detailed Budget'!LWJ72</f>
        <v>0</v>
      </c>
      <c r="LVY62" s="763">
        <f>'Detailed Budget'!LWK72</f>
        <v>0</v>
      </c>
      <c r="LVZ62" s="763">
        <f>'Detailed Budget'!LWL72</f>
        <v>0</v>
      </c>
      <c r="LWA62" s="763">
        <f>'Detailed Budget'!LWM72</f>
        <v>0</v>
      </c>
      <c r="LWB62" s="763">
        <f>'Detailed Budget'!LWN72</f>
        <v>0</v>
      </c>
      <c r="LWC62" s="763">
        <f>'Detailed Budget'!LWO72</f>
        <v>0</v>
      </c>
      <c r="LWD62" s="763">
        <f>'Detailed Budget'!LWP72</f>
        <v>0</v>
      </c>
      <c r="LWE62" s="763">
        <f>'Detailed Budget'!LWQ72</f>
        <v>0</v>
      </c>
      <c r="LWF62" s="763">
        <f>'Detailed Budget'!LWR72</f>
        <v>0</v>
      </c>
      <c r="LWG62" s="763">
        <f>'Detailed Budget'!LWS72</f>
        <v>0</v>
      </c>
      <c r="LWH62" s="763">
        <f>'Detailed Budget'!LWT72</f>
        <v>0</v>
      </c>
      <c r="LWI62" s="763">
        <f>'Detailed Budget'!LWU72</f>
        <v>0</v>
      </c>
      <c r="LWJ62" s="763">
        <f>'Detailed Budget'!LWV72</f>
        <v>0</v>
      </c>
      <c r="LWK62" s="763">
        <f>'Detailed Budget'!LWW72</f>
        <v>0</v>
      </c>
      <c r="LWL62" s="763">
        <f>'Detailed Budget'!LWX72</f>
        <v>0</v>
      </c>
      <c r="LWM62" s="763">
        <f>'Detailed Budget'!LWY72</f>
        <v>0</v>
      </c>
      <c r="LWN62" s="763">
        <f>'Detailed Budget'!LWZ72</f>
        <v>0</v>
      </c>
      <c r="LWO62" s="763">
        <f>'Detailed Budget'!LXA72</f>
        <v>0</v>
      </c>
      <c r="LWP62" s="763">
        <f>'Detailed Budget'!LXB72</f>
        <v>0</v>
      </c>
      <c r="LWQ62" s="763">
        <f>'Detailed Budget'!LXC72</f>
        <v>0</v>
      </c>
      <c r="LWR62" s="763">
        <f>'Detailed Budget'!LXD72</f>
        <v>0</v>
      </c>
      <c r="LWS62" s="763">
        <f>'Detailed Budget'!LXE72</f>
        <v>0</v>
      </c>
      <c r="LWT62" s="763">
        <f>'Detailed Budget'!LXF72</f>
        <v>0</v>
      </c>
      <c r="LWU62" s="763">
        <f>'Detailed Budget'!LXG72</f>
        <v>0</v>
      </c>
      <c r="LWV62" s="763">
        <f>'Detailed Budget'!LXH72</f>
        <v>0</v>
      </c>
      <c r="LWW62" s="763">
        <f>'Detailed Budget'!LXI72</f>
        <v>0</v>
      </c>
      <c r="LWX62" s="763">
        <f>'Detailed Budget'!LXJ72</f>
        <v>0</v>
      </c>
      <c r="LWY62" s="763">
        <f>'Detailed Budget'!LXK72</f>
        <v>0</v>
      </c>
      <c r="LWZ62" s="763">
        <f>'Detailed Budget'!LXL72</f>
        <v>0</v>
      </c>
      <c r="LXA62" s="763">
        <f>'Detailed Budget'!LXM72</f>
        <v>0</v>
      </c>
      <c r="LXB62" s="763">
        <f>'Detailed Budget'!LXN72</f>
        <v>0</v>
      </c>
      <c r="LXC62" s="763">
        <f>'Detailed Budget'!LXO72</f>
        <v>0</v>
      </c>
      <c r="LXD62" s="763">
        <f>'Detailed Budget'!LXP72</f>
        <v>0</v>
      </c>
      <c r="LXE62" s="763">
        <f>'Detailed Budget'!LXQ72</f>
        <v>0</v>
      </c>
      <c r="LXF62" s="763">
        <f>'Detailed Budget'!LXR72</f>
        <v>0</v>
      </c>
      <c r="LXG62" s="763">
        <f>'Detailed Budget'!LXS72</f>
        <v>0</v>
      </c>
      <c r="LXH62" s="763">
        <f>'Detailed Budget'!LXT72</f>
        <v>0</v>
      </c>
      <c r="LXI62" s="763">
        <f>'Detailed Budget'!LXU72</f>
        <v>0</v>
      </c>
      <c r="LXJ62" s="763">
        <f>'Detailed Budget'!LXV72</f>
        <v>0</v>
      </c>
      <c r="LXK62" s="763">
        <f>'Detailed Budget'!LXW72</f>
        <v>0</v>
      </c>
      <c r="LXL62" s="763">
        <f>'Detailed Budget'!LXX72</f>
        <v>0</v>
      </c>
      <c r="LXM62" s="763">
        <f>'Detailed Budget'!LXY72</f>
        <v>0</v>
      </c>
      <c r="LXN62" s="763">
        <f>'Detailed Budget'!LXZ72</f>
        <v>0</v>
      </c>
      <c r="LXO62" s="763">
        <f>'Detailed Budget'!LYA72</f>
        <v>0</v>
      </c>
      <c r="LXP62" s="763">
        <f>'Detailed Budget'!LYB72</f>
        <v>0</v>
      </c>
      <c r="LXQ62" s="763">
        <f>'Detailed Budget'!LYC72</f>
        <v>0</v>
      </c>
      <c r="LXR62" s="763">
        <f>'Detailed Budget'!LYD72</f>
        <v>0</v>
      </c>
      <c r="LXS62" s="763">
        <f>'Detailed Budget'!LYE72</f>
        <v>0</v>
      </c>
      <c r="LXT62" s="763">
        <f>'Detailed Budget'!LYF72</f>
        <v>0</v>
      </c>
      <c r="LXU62" s="763">
        <f>'Detailed Budget'!LYG72</f>
        <v>0</v>
      </c>
      <c r="LXV62" s="763">
        <f>'Detailed Budget'!LYH72</f>
        <v>0</v>
      </c>
      <c r="LXW62" s="763">
        <f>'Detailed Budget'!LYI72</f>
        <v>0</v>
      </c>
      <c r="LXX62" s="763">
        <f>'Detailed Budget'!LYJ72</f>
        <v>0</v>
      </c>
      <c r="LXY62" s="763">
        <f>'Detailed Budget'!LYK72</f>
        <v>0</v>
      </c>
      <c r="LXZ62" s="763">
        <f>'Detailed Budget'!LYL72</f>
        <v>0</v>
      </c>
      <c r="LYA62" s="763">
        <f>'Detailed Budget'!LYM72</f>
        <v>0</v>
      </c>
      <c r="LYB62" s="763">
        <f>'Detailed Budget'!LYN72</f>
        <v>0</v>
      </c>
      <c r="LYC62" s="763">
        <f>'Detailed Budget'!LYO72</f>
        <v>0</v>
      </c>
      <c r="LYD62" s="763">
        <f>'Detailed Budget'!LYP72</f>
        <v>0</v>
      </c>
      <c r="LYE62" s="763">
        <f>'Detailed Budget'!LYQ72</f>
        <v>0</v>
      </c>
      <c r="LYF62" s="763">
        <f>'Detailed Budget'!LYR72</f>
        <v>0</v>
      </c>
      <c r="LYG62" s="763">
        <f>'Detailed Budget'!LYS72</f>
        <v>0</v>
      </c>
      <c r="LYH62" s="763">
        <f>'Detailed Budget'!LYT72</f>
        <v>0</v>
      </c>
      <c r="LYI62" s="763">
        <f>'Detailed Budget'!LYU72</f>
        <v>0</v>
      </c>
      <c r="LYJ62" s="763">
        <f>'Detailed Budget'!LYV72</f>
        <v>0</v>
      </c>
      <c r="LYK62" s="763">
        <f>'Detailed Budget'!LYW72</f>
        <v>0</v>
      </c>
      <c r="LYL62" s="763">
        <f>'Detailed Budget'!LYX72</f>
        <v>0</v>
      </c>
      <c r="LYM62" s="763">
        <f>'Detailed Budget'!LYY72</f>
        <v>0</v>
      </c>
      <c r="LYN62" s="763">
        <f>'Detailed Budget'!LYZ72</f>
        <v>0</v>
      </c>
      <c r="LYO62" s="763">
        <f>'Detailed Budget'!LZA72</f>
        <v>0</v>
      </c>
      <c r="LYP62" s="763">
        <f>'Detailed Budget'!LZB72</f>
        <v>0</v>
      </c>
      <c r="LYQ62" s="763">
        <f>'Detailed Budget'!LZC72</f>
        <v>0</v>
      </c>
      <c r="LYR62" s="763">
        <f>'Detailed Budget'!LZD72</f>
        <v>0</v>
      </c>
      <c r="LYS62" s="763">
        <f>'Detailed Budget'!LZE72</f>
        <v>0</v>
      </c>
      <c r="LYT62" s="763">
        <f>'Detailed Budget'!LZF72</f>
        <v>0</v>
      </c>
      <c r="LYU62" s="763">
        <f>'Detailed Budget'!LZG72</f>
        <v>0</v>
      </c>
      <c r="LYV62" s="763">
        <f>'Detailed Budget'!LZH72</f>
        <v>0</v>
      </c>
      <c r="LYW62" s="763">
        <f>'Detailed Budget'!LZI72</f>
        <v>0</v>
      </c>
      <c r="LYX62" s="763">
        <f>'Detailed Budget'!LZJ72</f>
        <v>0</v>
      </c>
      <c r="LYY62" s="763">
        <f>'Detailed Budget'!LZK72</f>
        <v>0</v>
      </c>
      <c r="LYZ62" s="763">
        <f>'Detailed Budget'!LZL72</f>
        <v>0</v>
      </c>
      <c r="LZA62" s="763">
        <f>'Detailed Budget'!LZM72</f>
        <v>0</v>
      </c>
      <c r="LZB62" s="763">
        <f>'Detailed Budget'!LZN72</f>
        <v>0</v>
      </c>
      <c r="LZC62" s="763">
        <f>'Detailed Budget'!LZO72</f>
        <v>0</v>
      </c>
      <c r="LZD62" s="763">
        <f>'Detailed Budget'!LZP72</f>
        <v>0</v>
      </c>
      <c r="LZE62" s="763">
        <f>'Detailed Budget'!LZQ72</f>
        <v>0</v>
      </c>
      <c r="LZF62" s="763">
        <f>'Detailed Budget'!LZR72</f>
        <v>0</v>
      </c>
      <c r="LZG62" s="763">
        <f>'Detailed Budget'!LZS72</f>
        <v>0</v>
      </c>
      <c r="LZH62" s="763">
        <f>'Detailed Budget'!LZT72</f>
        <v>0</v>
      </c>
      <c r="LZI62" s="763">
        <f>'Detailed Budget'!LZU72</f>
        <v>0</v>
      </c>
      <c r="LZJ62" s="763">
        <f>'Detailed Budget'!LZV72</f>
        <v>0</v>
      </c>
      <c r="LZK62" s="763">
        <f>'Detailed Budget'!LZW72</f>
        <v>0</v>
      </c>
      <c r="LZL62" s="763">
        <f>'Detailed Budget'!LZX72</f>
        <v>0</v>
      </c>
      <c r="LZM62" s="763">
        <f>'Detailed Budget'!LZY72</f>
        <v>0</v>
      </c>
      <c r="LZN62" s="763">
        <f>'Detailed Budget'!LZZ72</f>
        <v>0</v>
      </c>
      <c r="LZO62" s="763">
        <f>'Detailed Budget'!MAA72</f>
        <v>0</v>
      </c>
      <c r="LZP62" s="763">
        <f>'Detailed Budget'!MAB72</f>
        <v>0</v>
      </c>
      <c r="LZQ62" s="763">
        <f>'Detailed Budget'!MAC72</f>
        <v>0</v>
      </c>
      <c r="LZR62" s="763">
        <f>'Detailed Budget'!MAD72</f>
        <v>0</v>
      </c>
      <c r="LZS62" s="763">
        <f>'Detailed Budget'!MAE72</f>
        <v>0</v>
      </c>
      <c r="LZT62" s="763">
        <f>'Detailed Budget'!MAF72</f>
        <v>0</v>
      </c>
      <c r="LZU62" s="763">
        <f>'Detailed Budget'!MAG72</f>
        <v>0</v>
      </c>
      <c r="LZV62" s="763">
        <f>'Detailed Budget'!MAH72</f>
        <v>0</v>
      </c>
      <c r="LZW62" s="763">
        <f>'Detailed Budget'!MAI72</f>
        <v>0</v>
      </c>
      <c r="LZX62" s="763">
        <f>'Detailed Budget'!MAJ72</f>
        <v>0</v>
      </c>
      <c r="LZY62" s="763">
        <f>'Detailed Budget'!MAK72</f>
        <v>0</v>
      </c>
      <c r="LZZ62" s="763">
        <f>'Detailed Budget'!MAL72</f>
        <v>0</v>
      </c>
      <c r="MAA62" s="763">
        <f>'Detailed Budget'!MAM72</f>
        <v>0</v>
      </c>
      <c r="MAB62" s="763">
        <f>'Detailed Budget'!MAN72</f>
        <v>0</v>
      </c>
      <c r="MAC62" s="763">
        <f>'Detailed Budget'!MAO72</f>
        <v>0</v>
      </c>
      <c r="MAD62" s="763">
        <f>'Detailed Budget'!MAP72</f>
        <v>0</v>
      </c>
      <c r="MAE62" s="763">
        <f>'Detailed Budget'!MAQ72</f>
        <v>0</v>
      </c>
      <c r="MAF62" s="763">
        <f>'Detailed Budget'!MAR72</f>
        <v>0</v>
      </c>
      <c r="MAG62" s="763">
        <f>'Detailed Budget'!MAS72</f>
        <v>0</v>
      </c>
      <c r="MAH62" s="763">
        <f>'Detailed Budget'!MAT72</f>
        <v>0</v>
      </c>
      <c r="MAI62" s="763">
        <f>'Detailed Budget'!MAU72</f>
        <v>0</v>
      </c>
      <c r="MAJ62" s="763">
        <f>'Detailed Budget'!MAV72</f>
        <v>0</v>
      </c>
      <c r="MAK62" s="763">
        <f>'Detailed Budget'!MAW72</f>
        <v>0</v>
      </c>
      <c r="MAL62" s="763">
        <f>'Detailed Budget'!MAX72</f>
        <v>0</v>
      </c>
      <c r="MAM62" s="763">
        <f>'Detailed Budget'!MAY72</f>
        <v>0</v>
      </c>
      <c r="MAN62" s="763">
        <f>'Detailed Budget'!MAZ72</f>
        <v>0</v>
      </c>
      <c r="MAO62" s="763">
        <f>'Detailed Budget'!MBA72</f>
        <v>0</v>
      </c>
      <c r="MAP62" s="763">
        <f>'Detailed Budget'!MBB72</f>
        <v>0</v>
      </c>
      <c r="MAQ62" s="763">
        <f>'Detailed Budget'!MBC72</f>
        <v>0</v>
      </c>
      <c r="MAR62" s="763">
        <f>'Detailed Budget'!MBD72</f>
        <v>0</v>
      </c>
      <c r="MAS62" s="763">
        <f>'Detailed Budget'!MBE72</f>
        <v>0</v>
      </c>
      <c r="MAT62" s="763">
        <f>'Detailed Budget'!MBF72</f>
        <v>0</v>
      </c>
      <c r="MAU62" s="763">
        <f>'Detailed Budget'!MBG72</f>
        <v>0</v>
      </c>
      <c r="MAV62" s="763">
        <f>'Detailed Budget'!MBH72</f>
        <v>0</v>
      </c>
      <c r="MAW62" s="763">
        <f>'Detailed Budget'!MBI72</f>
        <v>0</v>
      </c>
      <c r="MAX62" s="763">
        <f>'Detailed Budget'!MBJ72</f>
        <v>0</v>
      </c>
      <c r="MAY62" s="763">
        <f>'Detailed Budget'!MBK72</f>
        <v>0</v>
      </c>
      <c r="MAZ62" s="763">
        <f>'Detailed Budget'!MBL72</f>
        <v>0</v>
      </c>
      <c r="MBA62" s="763">
        <f>'Detailed Budget'!MBM72</f>
        <v>0</v>
      </c>
      <c r="MBB62" s="763">
        <f>'Detailed Budget'!MBN72</f>
        <v>0</v>
      </c>
      <c r="MBC62" s="763">
        <f>'Detailed Budget'!MBO72</f>
        <v>0</v>
      </c>
      <c r="MBD62" s="763">
        <f>'Detailed Budget'!MBP72</f>
        <v>0</v>
      </c>
      <c r="MBE62" s="763">
        <f>'Detailed Budget'!MBQ72</f>
        <v>0</v>
      </c>
      <c r="MBF62" s="763">
        <f>'Detailed Budget'!MBR72</f>
        <v>0</v>
      </c>
      <c r="MBG62" s="763">
        <f>'Detailed Budget'!MBS72</f>
        <v>0</v>
      </c>
      <c r="MBH62" s="763">
        <f>'Detailed Budget'!MBT72</f>
        <v>0</v>
      </c>
      <c r="MBI62" s="763">
        <f>'Detailed Budget'!MBU72</f>
        <v>0</v>
      </c>
      <c r="MBJ62" s="763">
        <f>'Detailed Budget'!MBV72</f>
        <v>0</v>
      </c>
      <c r="MBK62" s="763">
        <f>'Detailed Budget'!MBW72</f>
        <v>0</v>
      </c>
      <c r="MBL62" s="763">
        <f>'Detailed Budget'!MBX72</f>
        <v>0</v>
      </c>
      <c r="MBM62" s="763">
        <f>'Detailed Budget'!MBY72</f>
        <v>0</v>
      </c>
      <c r="MBN62" s="763">
        <f>'Detailed Budget'!MBZ72</f>
        <v>0</v>
      </c>
      <c r="MBO62" s="763">
        <f>'Detailed Budget'!MCA72</f>
        <v>0</v>
      </c>
      <c r="MBP62" s="763">
        <f>'Detailed Budget'!MCB72</f>
        <v>0</v>
      </c>
      <c r="MBQ62" s="763">
        <f>'Detailed Budget'!MCC72</f>
        <v>0</v>
      </c>
      <c r="MBR62" s="763">
        <f>'Detailed Budget'!MCD72</f>
        <v>0</v>
      </c>
      <c r="MBS62" s="763">
        <f>'Detailed Budget'!MCE72</f>
        <v>0</v>
      </c>
      <c r="MBT62" s="763">
        <f>'Detailed Budget'!MCF72</f>
        <v>0</v>
      </c>
      <c r="MBU62" s="763">
        <f>'Detailed Budget'!MCG72</f>
        <v>0</v>
      </c>
      <c r="MBV62" s="763">
        <f>'Detailed Budget'!MCH72</f>
        <v>0</v>
      </c>
      <c r="MBW62" s="763">
        <f>'Detailed Budget'!MCI72</f>
        <v>0</v>
      </c>
      <c r="MBX62" s="763">
        <f>'Detailed Budget'!MCJ72</f>
        <v>0</v>
      </c>
      <c r="MBY62" s="763">
        <f>'Detailed Budget'!MCK72</f>
        <v>0</v>
      </c>
      <c r="MBZ62" s="763">
        <f>'Detailed Budget'!MCL72</f>
        <v>0</v>
      </c>
      <c r="MCA62" s="763">
        <f>'Detailed Budget'!MCM72</f>
        <v>0</v>
      </c>
      <c r="MCB62" s="763">
        <f>'Detailed Budget'!MCN72</f>
        <v>0</v>
      </c>
      <c r="MCC62" s="763">
        <f>'Detailed Budget'!MCO72</f>
        <v>0</v>
      </c>
      <c r="MCD62" s="763">
        <f>'Detailed Budget'!MCP72</f>
        <v>0</v>
      </c>
      <c r="MCE62" s="763">
        <f>'Detailed Budget'!MCQ72</f>
        <v>0</v>
      </c>
      <c r="MCF62" s="763">
        <f>'Detailed Budget'!MCR72</f>
        <v>0</v>
      </c>
      <c r="MCG62" s="763">
        <f>'Detailed Budget'!MCS72</f>
        <v>0</v>
      </c>
      <c r="MCH62" s="763">
        <f>'Detailed Budget'!MCT72</f>
        <v>0</v>
      </c>
      <c r="MCI62" s="763">
        <f>'Detailed Budget'!MCU72</f>
        <v>0</v>
      </c>
      <c r="MCJ62" s="763">
        <f>'Detailed Budget'!MCV72</f>
        <v>0</v>
      </c>
      <c r="MCK62" s="763">
        <f>'Detailed Budget'!MCW72</f>
        <v>0</v>
      </c>
      <c r="MCL62" s="763">
        <f>'Detailed Budget'!MCX72</f>
        <v>0</v>
      </c>
      <c r="MCM62" s="763">
        <f>'Detailed Budget'!MCY72</f>
        <v>0</v>
      </c>
      <c r="MCN62" s="763">
        <f>'Detailed Budget'!MCZ72</f>
        <v>0</v>
      </c>
      <c r="MCO62" s="763">
        <f>'Detailed Budget'!MDA72</f>
        <v>0</v>
      </c>
      <c r="MCP62" s="763">
        <f>'Detailed Budget'!MDB72</f>
        <v>0</v>
      </c>
      <c r="MCQ62" s="763">
        <f>'Detailed Budget'!MDC72</f>
        <v>0</v>
      </c>
      <c r="MCR62" s="763">
        <f>'Detailed Budget'!MDD72</f>
        <v>0</v>
      </c>
      <c r="MCS62" s="763">
        <f>'Detailed Budget'!MDE72</f>
        <v>0</v>
      </c>
      <c r="MCT62" s="763">
        <f>'Detailed Budget'!MDF72</f>
        <v>0</v>
      </c>
      <c r="MCU62" s="763">
        <f>'Detailed Budget'!MDG72</f>
        <v>0</v>
      </c>
      <c r="MCV62" s="763">
        <f>'Detailed Budget'!MDH72</f>
        <v>0</v>
      </c>
      <c r="MCW62" s="763">
        <f>'Detailed Budget'!MDI72</f>
        <v>0</v>
      </c>
      <c r="MCX62" s="763">
        <f>'Detailed Budget'!MDJ72</f>
        <v>0</v>
      </c>
      <c r="MCY62" s="763">
        <f>'Detailed Budget'!MDK72</f>
        <v>0</v>
      </c>
      <c r="MCZ62" s="763">
        <f>'Detailed Budget'!MDL72</f>
        <v>0</v>
      </c>
      <c r="MDA62" s="763">
        <f>'Detailed Budget'!MDM72</f>
        <v>0</v>
      </c>
      <c r="MDB62" s="763">
        <f>'Detailed Budget'!MDN72</f>
        <v>0</v>
      </c>
      <c r="MDC62" s="763">
        <f>'Detailed Budget'!MDO72</f>
        <v>0</v>
      </c>
      <c r="MDD62" s="763">
        <f>'Detailed Budget'!MDP72</f>
        <v>0</v>
      </c>
      <c r="MDE62" s="763">
        <f>'Detailed Budget'!MDQ72</f>
        <v>0</v>
      </c>
      <c r="MDF62" s="763">
        <f>'Detailed Budget'!MDR72</f>
        <v>0</v>
      </c>
      <c r="MDG62" s="763">
        <f>'Detailed Budget'!MDS72</f>
        <v>0</v>
      </c>
      <c r="MDH62" s="763">
        <f>'Detailed Budget'!MDT72</f>
        <v>0</v>
      </c>
      <c r="MDI62" s="763">
        <f>'Detailed Budget'!MDU72</f>
        <v>0</v>
      </c>
      <c r="MDJ62" s="763">
        <f>'Detailed Budget'!MDV72</f>
        <v>0</v>
      </c>
      <c r="MDK62" s="763">
        <f>'Detailed Budget'!MDW72</f>
        <v>0</v>
      </c>
      <c r="MDL62" s="763">
        <f>'Detailed Budget'!MDX72</f>
        <v>0</v>
      </c>
      <c r="MDM62" s="763">
        <f>'Detailed Budget'!MDY72</f>
        <v>0</v>
      </c>
      <c r="MDN62" s="763">
        <f>'Detailed Budget'!MDZ72</f>
        <v>0</v>
      </c>
      <c r="MDO62" s="763">
        <f>'Detailed Budget'!MEA72</f>
        <v>0</v>
      </c>
      <c r="MDP62" s="763">
        <f>'Detailed Budget'!MEB72</f>
        <v>0</v>
      </c>
      <c r="MDQ62" s="763">
        <f>'Detailed Budget'!MEC72</f>
        <v>0</v>
      </c>
      <c r="MDR62" s="763">
        <f>'Detailed Budget'!MED72</f>
        <v>0</v>
      </c>
      <c r="MDS62" s="763">
        <f>'Detailed Budget'!MEE72</f>
        <v>0</v>
      </c>
      <c r="MDT62" s="763">
        <f>'Detailed Budget'!MEF72</f>
        <v>0</v>
      </c>
      <c r="MDU62" s="763">
        <f>'Detailed Budget'!MEG72</f>
        <v>0</v>
      </c>
      <c r="MDV62" s="763">
        <f>'Detailed Budget'!MEH72</f>
        <v>0</v>
      </c>
      <c r="MDW62" s="763">
        <f>'Detailed Budget'!MEI72</f>
        <v>0</v>
      </c>
      <c r="MDX62" s="763">
        <f>'Detailed Budget'!MEJ72</f>
        <v>0</v>
      </c>
      <c r="MDY62" s="763">
        <f>'Detailed Budget'!MEK72</f>
        <v>0</v>
      </c>
      <c r="MDZ62" s="763">
        <f>'Detailed Budget'!MEL72</f>
        <v>0</v>
      </c>
      <c r="MEA62" s="763">
        <f>'Detailed Budget'!MEM72</f>
        <v>0</v>
      </c>
      <c r="MEB62" s="763">
        <f>'Detailed Budget'!MEN72</f>
        <v>0</v>
      </c>
      <c r="MEC62" s="763">
        <f>'Detailed Budget'!MEO72</f>
        <v>0</v>
      </c>
      <c r="MED62" s="763">
        <f>'Detailed Budget'!MEP72</f>
        <v>0</v>
      </c>
      <c r="MEE62" s="763">
        <f>'Detailed Budget'!MEQ72</f>
        <v>0</v>
      </c>
      <c r="MEF62" s="763">
        <f>'Detailed Budget'!MER72</f>
        <v>0</v>
      </c>
      <c r="MEG62" s="763">
        <f>'Detailed Budget'!MES72</f>
        <v>0</v>
      </c>
      <c r="MEH62" s="763">
        <f>'Detailed Budget'!MET72</f>
        <v>0</v>
      </c>
      <c r="MEI62" s="763">
        <f>'Detailed Budget'!MEU72</f>
        <v>0</v>
      </c>
      <c r="MEJ62" s="763">
        <f>'Detailed Budget'!MEV72</f>
        <v>0</v>
      </c>
      <c r="MEK62" s="763">
        <f>'Detailed Budget'!MEW72</f>
        <v>0</v>
      </c>
      <c r="MEL62" s="763">
        <f>'Detailed Budget'!MEX72</f>
        <v>0</v>
      </c>
      <c r="MEM62" s="763">
        <f>'Detailed Budget'!MEY72</f>
        <v>0</v>
      </c>
      <c r="MEN62" s="763">
        <f>'Detailed Budget'!MEZ72</f>
        <v>0</v>
      </c>
      <c r="MEO62" s="763">
        <f>'Detailed Budget'!MFA72</f>
        <v>0</v>
      </c>
      <c r="MEP62" s="763">
        <f>'Detailed Budget'!MFB72</f>
        <v>0</v>
      </c>
      <c r="MEQ62" s="763">
        <f>'Detailed Budget'!MFC72</f>
        <v>0</v>
      </c>
      <c r="MER62" s="763">
        <f>'Detailed Budget'!MFD72</f>
        <v>0</v>
      </c>
      <c r="MES62" s="763">
        <f>'Detailed Budget'!MFE72</f>
        <v>0</v>
      </c>
      <c r="MET62" s="763">
        <f>'Detailed Budget'!MFF72</f>
        <v>0</v>
      </c>
      <c r="MEU62" s="763">
        <f>'Detailed Budget'!MFG72</f>
        <v>0</v>
      </c>
      <c r="MEV62" s="763">
        <f>'Detailed Budget'!MFH72</f>
        <v>0</v>
      </c>
      <c r="MEW62" s="763">
        <f>'Detailed Budget'!MFI72</f>
        <v>0</v>
      </c>
      <c r="MEX62" s="763">
        <f>'Detailed Budget'!MFJ72</f>
        <v>0</v>
      </c>
      <c r="MEY62" s="763">
        <f>'Detailed Budget'!MFK72</f>
        <v>0</v>
      </c>
      <c r="MEZ62" s="763">
        <f>'Detailed Budget'!MFL72</f>
        <v>0</v>
      </c>
      <c r="MFA62" s="763">
        <f>'Detailed Budget'!MFM72</f>
        <v>0</v>
      </c>
      <c r="MFB62" s="763">
        <f>'Detailed Budget'!MFN72</f>
        <v>0</v>
      </c>
      <c r="MFC62" s="763">
        <f>'Detailed Budget'!MFO72</f>
        <v>0</v>
      </c>
      <c r="MFD62" s="763">
        <f>'Detailed Budget'!MFP72</f>
        <v>0</v>
      </c>
      <c r="MFE62" s="763">
        <f>'Detailed Budget'!MFQ72</f>
        <v>0</v>
      </c>
      <c r="MFF62" s="763">
        <f>'Detailed Budget'!MFR72</f>
        <v>0</v>
      </c>
      <c r="MFG62" s="763">
        <f>'Detailed Budget'!MFS72</f>
        <v>0</v>
      </c>
      <c r="MFH62" s="763">
        <f>'Detailed Budget'!MFT72</f>
        <v>0</v>
      </c>
      <c r="MFI62" s="763">
        <f>'Detailed Budget'!MFU72</f>
        <v>0</v>
      </c>
      <c r="MFJ62" s="763">
        <f>'Detailed Budget'!MFV72</f>
        <v>0</v>
      </c>
      <c r="MFK62" s="763">
        <f>'Detailed Budget'!MFW72</f>
        <v>0</v>
      </c>
      <c r="MFL62" s="763">
        <f>'Detailed Budget'!MFX72</f>
        <v>0</v>
      </c>
      <c r="MFM62" s="763">
        <f>'Detailed Budget'!MFY72</f>
        <v>0</v>
      </c>
      <c r="MFN62" s="763">
        <f>'Detailed Budget'!MFZ72</f>
        <v>0</v>
      </c>
      <c r="MFO62" s="763">
        <f>'Detailed Budget'!MGA72</f>
        <v>0</v>
      </c>
      <c r="MFP62" s="763">
        <f>'Detailed Budget'!MGB72</f>
        <v>0</v>
      </c>
      <c r="MFQ62" s="763">
        <f>'Detailed Budget'!MGC72</f>
        <v>0</v>
      </c>
      <c r="MFR62" s="763">
        <f>'Detailed Budget'!MGD72</f>
        <v>0</v>
      </c>
      <c r="MFS62" s="763">
        <f>'Detailed Budget'!MGE72</f>
        <v>0</v>
      </c>
      <c r="MFT62" s="763">
        <f>'Detailed Budget'!MGF72</f>
        <v>0</v>
      </c>
      <c r="MFU62" s="763">
        <f>'Detailed Budget'!MGG72</f>
        <v>0</v>
      </c>
      <c r="MFV62" s="763">
        <f>'Detailed Budget'!MGH72</f>
        <v>0</v>
      </c>
      <c r="MFW62" s="763">
        <f>'Detailed Budget'!MGI72</f>
        <v>0</v>
      </c>
      <c r="MFX62" s="763">
        <f>'Detailed Budget'!MGJ72</f>
        <v>0</v>
      </c>
      <c r="MFY62" s="763">
        <f>'Detailed Budget'!MGK72</f>
        <v>0</v>
      </c>
      <c r="MFZ62" s="763">
        <f>'Detailed Budget'!MGL72</f>
        <v>0</v>
      </c>
      <c r="MGA62" s="763">
        <f>'Detailed Budget'!MGM72</f>
        <v>0</v>
      </c>
      <c r="MGB62" s="763">
        <f>'Detailed Budget'!MGN72</f>
        <v>0</v>
      </c>
      <c r="MGC62" s="763">
        <f>'Detailed Budget'!MGO72</f>
        <v>0</v>
      </c>
      <c r="MGD62" s="763">
        <f>'Detailed Budget'!MGP72</f>
        <v>0</v>
      </c>
      <c r="MGE62" s="763">
        <f>'Detailed Budget'!MGQ72</f>
        <v>0</v>
      </c>
      <c r="MGF62" s="763">
        <f>'Detailed Budget'!MGR72</f>
        <v>0</v>
      </c>
      <c r="MGG62" s="763">
        <f>'Detailed Budget'!MGS72</f>
        <v>0</v>
      </c>
      <c r="MGH62" s="763">
        <f>'Detailed Budget'!MGT72</f>
        <v>0</v>
      </c>
      <c r="MGI62" s="763">
        <f>'Detailed Budget'!MGU72</f>
        <v>0</v>
      </c>
      <c r="MGJ62" s="763">
        <f>'Detailed Budget'!MGV72</f>
        <v>0</v>
      </c>
      <c r="MGK62" s="763">
        <f>'Detailed Budget'!MGW72</f>
        <v>0</v>
      </c>
      <c r="MGL62" s="763">
        <f>'Detailed Budget'!MGX72</f>
        <v>0</v>
      </c>
      <c r="MGM62" s="763">
        <f>'Detailed Budget'!MGY72</f>
        <v>0</v>
      </c>
      <c r="MGN62" s="763">
        <f>'Detailed Budget'!MGZ72</f>
        <v>0</v>
      </c>
      <c r="MGO62" s="763">
        <f>'Detailed Budget'!MHA72</f>
        <v>0</v>
      </c>
      <c r="MGP62" s="763">
        <f>'Detailed Budget'!MHB72</f>
        <v>0</v>
      </c>
      <c r="MGQ62" s="763">
        <f>'Detailed Budget'!MHC72</f>
        <v>0</v>
      </c>
      <c r="MGR62" s="763">
        <f>'Detailed Budget'!MHD72</f>
        <v>0</v>
      </c>
      <c r="MGS62" s="763">
        <f>'Detailed Budget'!MHE72</f>
        <v>0</v>
      </c>
      <c r="MGT62" s="763">
        <f>'Detailed Budget'!MHF72</f>
        <v>0</v>
      </c>
      <c r="MGU62" s="763">
        <f>'Detailed Budget'!MHG72</f>
        <v>0</v>
      </c>
      <c r="MGV62" s="763">
        <f>'Detailed Budget'!MHH72</f>
        <v>0</v>
      </c>
      <c r="MGW62" s="763">
        <f>'Detailed Budget'!MHI72</f>
        <v>0</v>
      </c>
      <c r="MGX62" s="763">
        <f>'Detailed Budget'!MHJ72</f>
        <v>0</v>
      </c>
      <c r="MGY62" s="763">
        <f>'Detailed Budget'!MHK72</f>
        <v>0</v>
      </c>
      <c r="MGZ62" s="763">
        <f>'Detailed Budget'!MHL72</f>
        <v>0</v>
      </c>
      <c r="MHA62" s="763">
        <f>'Detailed Budget'!MHM72</f>
        <v>0</v>
      </c>
      <c r="MHB62" s="763">
        <f>'Detailed Budget'!MHN72</f>
        <v>0</v>
      </c>
      <c r="MHC62" s="763">
        <f>'Detailed Budget'!MHO72</f>
        <v>0</v>
      </c>
      <c r="MHD62" s="763">
        <f>'Detailed Budget'!MHP72</f>
        <v>0</v>
      </c>
      <c r="MHE62" s="763">
        <f>'Detailed Budget'!MHQ72</f>
        <v>0</v>
      </c>
      <c r="MHF62" s="763">
        <f>'Detailed Budget'!MHR72</f>
        <v>0</v>
      </c>
      <c r="MHG62" s="763">
        <f>'Detailed Budget'!MHS72</f>
        <v>0</v>
      </c>
      <c r="MHH62" s="763">
        <f>'Detailed Budget'!MHT72</f>
        <v>0</v>
      </c>
      <c r="MHI62" s="763">
        <f>'Detailed Budget'!MHU72</f>
        <v>0</v>
      </c>
      <c r="MHJ62" s="763">
        <f>'Detailed Budget'!MHV72</f>
        <v>0</v>
      </c>
      <c r="MHK62" s="763">
        <f>'Detailed Budget'!MHW72</f>
        <v>0</v>
      </c>
      <c r="MHL62" s="763">
        <f>'Detailed Budget'!MHX72</f>
        <v>0</v>
      </c>
      <c r="MHM62" s="763">
        <f>'Detailed Budget'!MHY72</f>
        <v>0</v>
      </c>
      <c r="MHN62" s="763">
        <f>'Detailed Budget'!MHZ72</f>
        <v>0</v>
      </c>
      <c r="MHO62" s="763">
        <f>'Detailed Budget'!MIA72</f>
        <v>0</v>
      </c>
      <c r="MHP62" s="763">
        <f>'Detailed Budget'!MIB72</f>
        <v>0</v>
      </c>
      <c r="MHQ62" s="763">
        <f>'Detailed Budget'!MIC72</f>
        <v>0</v>
      </c>
      <c r="MHR62" s="763">
        <f>'Detailed Budget'!MID72</f>
        <v>0</v>
      </c>
      <c r="MHS62" s="763">
        <f>'Detailed Budget'!MIE72</f>
        <v>0</v>
      </c>
      <c r="MHT62" s="763">
        <f>'Detailed Budget'!MIF72</f>
        <v>0</v>
      </c>
      <c r="MHU62" s="763">
        <f>'Detailed Budget'!MIG72</f>
        <v>0</v>
      </c>
      <c r="MHV62" s="763">
        <f>'Detailed Budget'!MIH72</f>
        <v>0</v>
      </c>
      <c r="MHW62" s="763">
        <f>'Detailed Budget'!MII72</f>
        <v>0</v>
      </c>
      <c r="MHX62" s="763">
        <f>'Detailed Budget'!MIJ72</f>
        <v>0</v>
      </c>
      <c r="MHY62" s="763">
        <f>'Detailed Budget'!MIK72</f>
        <v>0</v>
      </c>
      <c r="MHZ62" s="763">
        <f>'Detailed Budget'!MIL72</f>
        <v>0</v>
      </c>
      <c r="MIA62" s="763">
        <f>'Detailed Budget'!MIM72</f>
        <v>0</v>
      </c>
      <c r="MIB62" s="763">
        <f>'Detailed Budget'!MIN72</f>
        <v>0</v>
      </c>
      <c r="MIC62" s="763">
        <f>'Detailed Budget'!MIO72</f>
        <v>0</v>
      </c>
      <c r="MID62" s="763">
        <f>'Detailed Budget'!MIP72</f>
        <v>0</v>
      </c>
      <c r="MIE62" s="763">
        <f>'Detailed Budget'!MIQ72</f>
        <v>0</v>
      </c>
      <c r="MIF62" s="763">
        <f>'Detailed Budget'!MIR72</f>
        <v>0</v>
      </c>
      <c r="MIG62" s="763">
        <f>'Detailed Budget'!MIS72</f>
        <v>0</v>
      </c>
      <c r="MIH62" s="763">
        <f>'Detailed Budget'!MIT72</f>
        <v>0</v>
      </c>
      <c r="MII62" s="763">
        <f>'Detailed Budget'!MIU72</f>
        <v>0</v>
      </c>
      <c r="MIJ62" s="763">
        <f>'Detailed Budget'!MIV72</f>
        <v>0</v>
      </c>
      <c r="MIK62" s="763">
        <f>'Detailed Budget'!MIW72</f>
        <v>0</v>
      </c>
      <c r="MIL62" s="763">
        <f>'Detailed Budget'!MIX72</f>
        <v>0</v>
      </c>
      <c r="MIM62" s="763">
        <f>'Detailed Budget'!MIY72</f>
        <v>0</v>
      </c>
      <c r="MIN62" s="763">
        <f>'Detailed Budget'!MIZ72</f>
        <v>0</v>
      </c>
      <c r="MIO62" s="763">
        <f>'Detailed Budget'!MJA72</f>
        <v>0</v>
      </c>
      <c r="MIP62" s="763">
        <f>'Detailed Budget'!MJB72</f>
        <v>0</v>
      </c>
      <c r="MIQ62" s="763">
        <f>'Detailed Budget'!MJC72</f>
        <v>0</v>
      </c>
      <c r="MIR62" s="763">
        <f>'Detailed Budget'!MJD72</f>
        <v>0</v>
      </c>
      <c r="MIS62" s="763">
        <f>'Detailed Budget'!MJE72</f>
        <v>0</v>
      </c>
      <c r="MIT62" s="763">
        <f>'Detailed Budget'!MJF72</f>
        <v>0</v>
      </c>
      <c r="MIU62" s="763">
        <f>'Detailed Budget'!MJG72</f>
        <v>0</v>
      </c>
      <c r="MIV62" s="763">
        <f>'Detailed Budget'!MJH72</f>
        <v>0</v>
      </c>
      <c r="MIW62" s="763">
        <f>'Detailed Budget'!MJI72</f>
        <v>0</v>
      </c>
      <c r="MIX62" s="763">
        <f>'Detailed Budget'!MJJ72</f>
        <v>0</v>
      </c>
      <c r="MIY62" s="763">
        <f>'Detailed Budget'!MJK72</f>
        <v>0</v>
      </c>
      <c r="MIZ62" s="763">
        <f>'Detailed Budget'!MJL72</f>
        <v>0</v>
      </c>
      <c r="MJA62" s="763">
        <f>'Detailed Budget'!MJM72</f>
        <v>0</v>
      </c>
      <c r="MJB62" s="763">
        <f>'Detailed Budget'!MJN72</f>
        <v>0</v>
      </c>
      <c r="MJC62" s="763">
        <f>'Detailed Budget'!MJO72</f>
        <v>0</v>
      </c>
      <c r="MJD62" s="763">
        <f>'Detailed Budget'!MJP72</f>
        <v>0</v>
      </c>
      <c r="MJE62" s="763">
        <f>'Detailed Budget'!MJQ72</f>
        <v>0</v>
      </c>
      <c r="MJF62" s="763">
        <f>'Detailed Budget'!MJR72</f>
        <v>0</v>
      </c>
      <c r="MJG62" s="763">
        <f>'Detailed Budget'!MJS72</f>
        <v>0</v>
      </c>
      <c r="MJH62" s="763">
        <f>'Detailed Budget'!MJT72</f>
        <v>0</v>
      </c>
      <c r="MJI62" s="763">
        <f>'Detailed Budget'!MJU72</f>
        <v>0</v>
      </c>
      <c r="MJJ62" s="763">
        <f>'Detailed Budget'!MJV72</f>
        <v>0</v>
      </c>
      <c r="MJK62" s="763">
        <f>'Detailed Budget'!MJW72</f>
        <v>0</v>
      </c>
      <c r="MJL62" s="763">
        <f>'Detailed Budget'!MJX72</f>
        <v>0</v>
      </c>
      <c r="MJM62" s="763">
        <f>'Detailed Budget'!MJY72</f>
        <v>0</v>
      </c>
      <c r="MJN62" s="763">
        <f>'Detailed Budget'!MJZ72</f>
        <v>0</v>
      </c>
      <c r="MJO62" s="763">
        <f>'Detailed Budget'!MKA72</f>
        <v>0</v>
      </c>
      <c r="MJP62" s="763">
        <f>'Detailed Budget'!MKB72</f>
        <v>0</v>
      </c>
      <c r="MJQ62" s="763">
        <f>'Detailed Budget'!MKC72</f>
        <v>0</v>
      </c>
      <c r="MJR62" s="763">
        <f>'Detailed Budget'!MKD72</f>
        <v>0</v>
      </c>
      <c r="MJS62" s="763">
        <f>'Detailed Budget'!MKE72</f>
        <v>0</v>
      </c>
      <c r="MJT62" s="763">
        <f>'Detailed Budget'!MKF72</f>
        <v>0</v>
      </c>
      <c r="MJU62" s="763">
        <f>'Detailed Budget'!MKG72</f>
        <v>0</v>
      </c>
      <c r="MJV62" s="763">
        <f>'Detailed Budget'!MKH72</f>
        <v>0</v>
      </c>
      <c r="MJW62" s="763">
        <f>'Detailed Budget'!MKI72</f>
        <v>0</v>
      </c>
      <c r="MJX62" s="763">
        <f>'Detailed Budget'!MKJ72</f>
        <v>0</v>
      </c>
      <c r="MJY62" s="763">
        <f>'Detailed Budget'!MKK72</f>
        <v>0</v>
      </c>
      <c r="MJZ62" s="763">
        <f>'Detailed Budget'!MKL72</f>
        <v>0</v>
      </c>
      <c r="MKA62" s="763">
        <f>'Detailed Budget'!MKM72</f>
        <v>0</v>
      </c>
      <c r="MKB62" s="763">
        <f>'Detailed Budget'!MKN72</f>
        <v>0</v>
      </c>
      <c r="MKC62" s="763">
        <f>'Detailed Budget'!MKO72</f>
        <v>0</v>
      </c>
      <c r="MKD62" s="763">
        <f>'Detailed Budget'!MKP72</f>
        <v>0</v>
      </c>
      <c r="MKE62" s="763">
        <f>'Detailed Budget'!MKQ72</f>
        <v>0</v>
      </c>
      <c r="MKF62" s="763">
        <f>'Detailed Budget'!MKR72</f>
        <v>0</v>
      </c>
      <c r="MKG62" s="763">
        <f>'Detailed Budget'!MKS72</f>
        <v>0</v>
      </c>
      <c r="MKH62" s="763">
        <f>'Detailed Budget'!MKT72</f>
        <v>0</v>
      </c>
      <c r="MKI62" s="763">
        <f>'Detailed Budget'!MKU72</f>
        <v>0</v>
      </c>
      <c r="MKJ62" s="763">
        <f>'Detailed Budget'!MKV72</f>
        <v>0</v>
      </c>
      <c r="MKK62" s="763">
        <f>'Detailed Budget'!MKW72</f>
        <v>0</v>
      </c>
      <c r="MKL62" s="763">
        <f>'Detailed Budget'!MKX72</f>
        <v>0</v>
      </c>
      <c r="MKM62" s="763">
        <f>'Detailed Budget'!MKY72</f>
        <v>0</v>
      </c>
      <c r="MKN62" s="763">
        <f>'Detailed Budget'!MKZ72</f>
        <v>0</v>
      </c>
      <c r="MKO62" s="763">
        <f>'Detailed Budget'!MLA72</f>
        <v>0</v>
      </c>
      <c r="MKP62" s="763">
        <f>'Detailed Budget'!MLB72</f>
        <v>0</v>
      </c>
      <c r="MKQ62" s="763">
        <f>'Detailed Budget'!MLC72</f>
        <v>0</v>
      </c>
      <c r="MKR62" s="763">
        <f>'Detailed Budget'!MLD72</f>
        <v>0</v>
      </c>
      <c r="MKS62" s="763">
        <f>'Detailed Budget'!MLE72</f>
        <v>0</v>
      </c>
      <c r="MKT62" s="763">
        <f>'Detailed Budget'!MLF72</f>
        <v>0</v>
      </c>
      <c r="MKU62" s="763">
        <f>'Detailed Budget'!MLG72</f>
        <v>0</v>
      </c>
      <c r="MKV62" s="763">
        <f>'Detailed Budget'!MLH72</f>
        <v>0</v>
      </c>
      <c r="MKW62" s="763">
        <f>'Detailed Budget'!MLI72</f>
        <v>0</v>
      </c>
      <c r="MKX62" s="763">
        <f>'Detailed Budget'!MLJ72</f>
        <v>0</v>
      </c>
      <c r="MKY62" s="763">
        <f>'Detailed Budget'!MLK72</f>
        <v>0</v>
      </c>
      <c r="MKZ62" s="763">
        <f>'Detailed Budget'!MLL72</f>
        <v>0</v>
      </c>
      <c r="MLA62" s="763">
        <f>'Detailed Budget'!MLM72</f>
        <v>0</v>
      </c>
      <c r="MLB62" s="763">
        <f>'Detailed Budget'!MLN72</f>
        <v>0</v>
      </c>
      <c r="MLC62" s="763">
        <f>'Detailed Budget'!MLO72</f>
        <v>0</v>
      </c>
      <c r="MLD62" s="763">
        <f>'Detailed Budget'!MLP72</f>
        <v>0</v>
      </c>
      <c r="MLE62" s="763">
        <f>'Detailed Budget'!MLQ72</f>
        <v>0</v>
      </c>
      <c r="MLF62" s="763">
        <f>'Detailed Budget'!MLR72</f>
        <v>0</v>
      </c>
      <c r="MLG62" s="763">
        <f>'Detailed Budget'!MLS72</f>
        <v>0</v>
      </c>
      <c r="MLH62" s="763">
        <f>'Detailed Budget'!MLT72</f>
        <v>0</v>
      </c>
      <c r="MLI62" s="763">
        <f>'Detailed Budget'!MLU72</f>
        <v>0</v>
      </c>
      <c r="MLJ62" s="763">
        <f>'Detailed Budget'!MLV72</f>
        <v>0</v>
      </c>
      <c r="MLK62" s="763">
        <f>'Detailed Budget'!MLW72</f>
        <v>0</v>
      </c>
      <c r="MLL62" s="763">
        <f>'Detailed Budget'!MLX72</f>
        <v>0</v>
      </c>
      <c r="MLM62" s="763">
        <f>'Detailed Budget'!MLY72</f>
        <v>0</v>
      </c>
      <c r="MLN62" s="763">
        <f>'Detailed Budget'!MLZ72</f>
        <v>0</v>
      </c>
      <c r="MLO62" s="763">
        <f>'Detailed Budget'!MMA72</f>
        <v>0</v>
      </c>
      <c r="MLP62" s="763">
        <f>'Detailed Budget'!MMB72</f>
        <v>0</v>
      </c>
      <c r="MLQ62" s="763">
        <f>'Detailed Budget'!MMC72</f>
        <v>0</v>
      </c>
      <c r="MLR62" s="763">
        <f>'Detailed Budget'!MMD72</f>
        <v>0</v>
      </c>
      <c r="MLS62" s="763">
        <f>'Detailed Budget'!MME72</f>
        <v>0</v>
      </c>
      <c r="MLT62" s="763">
        <f>'Detailed Budget'!MMF72</f>
        <v>0</v>
      </c>
      <c r="MLU62" s="763">
        <f>'Detailed Budget'!MMG72</f>
        <v>0</v>
      </c>
      <c r="MLV62" s="763">
        <f>'Detailed Budget'!MMH72</f>
        <v>0</v>
      </c>
      <c r="MLW62" s="763">
        <f>'Detailed Budget'!MMI72</f>
        <v>0</v>
      </c>
      <c r="MLX62" s="763">
        <f>'Detailed Budget'!MMJ72</f>
        <v>0</v>
      </c>
      <c r="MLY62" s="763">
        <f>'Detailed Budget'!MMK72</f>
        <v>0</v>
      </c>
      <c r="MLZ62" s="763">
        <f>'Detailed Budget'!MML72</f>
        <v>0</v>
      </c>
      <c r="MMA62" s="763">
        <f>'Detailed Budget'!MMM72</f>
        <v>0</v>
      </c>
      <c r="MMB62" s="763">
        <f>'Detailed Budget'!MMN72</f>
        <v>0</v>
      </c>
      <c r="MMC62" s="763">
        <f>'Detailed Budget'!MMO72</f>
        <v>0</v>
      </c>
      <c r="MMD62" s="763">
        <f>'Detailed Budget'!MMP72</f>
        <v>0</v>
      </c>
      <c r="MME62" s="763">
        <f>'Detailed Budget'!MMQ72</f>
        <v>0</v>
      </c>
      <c r="MMF62" s="763">
        <f>'Detailed Budget'!MMR72</f>
        <v>0</v>
      </c>
      <c r="MMG62" s="763">
        <f>'Detailed Budget'!MMS72</f>
        <v>0</v>
      </c>
      <c r="MMH62" s="763">
        <f>'Detailed Budget'!MMT72</f>
        <v>0</v>
      </c>
      <c r="MMI62" s="763">
        <f>'Detailed Budget'!MMU72</f>
        <v>0</v>
      </c>
      <c r="MMJ62" s="763">
        <f>'Detailed Budget'!MMV72</f>
        <v>0</v>
      </c>
      <c r="MMK62" s="763">
        <f>'Detailed Budget'!MMW72</f>
        <v>0</v>
      </c>
      <c r="MML62" s="763">
        <f>'Detailed Budget'!MMX72</f>
        <v>0</v>
      </c>
      <c r="MMM62" s="763">
        <f>'Detailed Budget'!MMY72</f>
        <v>0</v>
      </c>
      <c r="MMN62" s="763">
        <f>'Detailed Budget'!MMZ72</f>
        <v>0</v>
      </c>
      <c r="MMO62" s="763">
        <f>'Detailed Budget'!MNA72</f>
        <v>0</v>
      </c>
      <c r="MMP62" s="763">
        <f>'Detailed Budget'!MNB72</f>
        <v>0</v>
      </c>
      <c r="MMQ62" s="763">
        <f>'Detailed Budget'!MNC72</f>
        <v>0</v>
      </c>
      <c r="MMR62" s="763">
        <f>'Detailed Budget'!MND72</f>
        <v>0</v>
      </c>
      <c r="MMS62" s="763">
        <f>'Detailed Budget'!MNE72</f>
        <v>0</v>
      </c>
      <c r="MMT62" s="763">
        <f>'Detailed Budget'!MNF72</f>
        <v>0</v>
      </c>
      <c r="MMU62" s="763">
        <f>'Detailed Budget'!MNG72</f>
        <v>0</v>
      </c>
      <c r="MMV62" s="763">
        <f>'Detailed Budget'!MNH72</f>
        <v>0</v>
      </c>
      <c r="MMW62" s="763">
        <f>'Detailed Budget'!MNI72</f>
        <v>0</v>
      </c>
      <c r="MMX62" s="763">
        <f>'Detailed Budget'!MNJ72</f>
        <v>0</v>
      </c>
      <c r="MMY62" s="763">
        <f>'Detailed Budget'!MNK72</f>
        <v>0</v>
      </c>
      <c r="MMZ62" s="763">
        <f>'Detailed Budget'!MNL72</f>
        <v>0</v>
      </c>
      <c r="MNA62" s="763">
        <f>'Detailed Budget'!MNM72</f>
        <v>0</v>
      </c>
      <c r="MNB62" s="763">
        <f>'Detailed Budget'!MNN72</f>
        <v>0</v>
      </c>
      <c r="MNC62" s="763">
        <f>'Detailed Budget'!MNO72</f>
        <v>0</v>
      </c>
      <c r="MND62" s="763">
        <f>'Detailed Budget'!MNP72</f>
        <v>0</v>
      </c>
      <c r="MNE62" s="763">
        <f>'Detailed Budget'!MNQ72</f>
        <v>0</v>
      </c>
      <c r="MNF62" s="763">
        <f>'Detailed Budget'!MNR72</f>
        <v>0</v>
      </c>
      <c r="MNG62" s="763">
        <f>'Detailed Budget'!MNS72</f>
        <v>0</v>
      </c>
      <c r="MNH62" s="763">
        <f>'Detailed Budget'!MNT72</f>
        <v>0</v>
      </c>
      <c r="MNI62" s="763">
        <f>'Detailed Budget'!MNU72</f>
        <v>0</v>
      </c>
      <c r="MNJ62" s="763">
        <f>'Detailed Budget'!MNV72</f>
        <v>0</v>
      </c>
      <c r="MNK62" s="763">
        <f>'Detailed Budget'!MNW72</f>
        <v>0</v>
      </c>
      <c r="MNL62" s="763">
        <f>'Detailed Budget'!MNX72</f>
        <v>0</v>
      </c>
      <c r="MNM62" s="763">
        <f>'Detailed Budget'!MNY72</f>
        <v>0</v>
      </c>
      <c r="MNN62" s="763">
        <f>'Detailed Budget'!MNZ72</f>
        <v>0</v>
      </c>
      <c r="MNO62" s="763">
        <f>'Detailed Budget'!MOA72</f>
        <v>0</v>
      </c>
      <c r="MNP62" s="763">
        <f>'Detailed Budget'!MOB72</f>
        <v>0</v>
      </c>
      <c r="MNQ62" s="763">
        <f>'Detailed Budget'!MOC72</f>
        <v>0</v>
      </c>
      <c r="MNR62" s="763">
        <f>'Detailed Budget'!MOD72</f>
        <v>0</v>
      </c>
      <c r="MNS62" s="763">
        <f>'Detailed Budget'!MOE72</f>
        <v>0</v>
      </c>
      <c r="MNT62" s="763">
        <f>'Detailed Budget'!MOF72</f>
        <v>0</v>
      </c>
      <c r="MNU62" s="763">
        <f>'Detailed Budget'!MOG72</f>
        <v>0</v>
      </c>
      <c r="MNV62" s="763">
        <f>'Detailed Budget'!MOH72</f>
        <v>0</v>
      </c>
      <c r="MNW62" s="763">
        <f>'Detailed Budget'!MOI72</f>
        <v>0</v>
      </c>
      <c r="MNX62" s="763">
        <f>'Detailed Budget'!MOJ72</f>
        <v>0</v>
      </c>
      <c r="MNY62" s="763">
        <f>'Detailed Budget'!MOK72</f>
        <v>0</v>
      </c>
      <c r="MNZ62" s="763">
        <f>'Detailed Budget'!MOL72</f>
        <v>0</v>
      </c>
      <c r="MOA62" s="763">
        <f>'Detailed Budget'!MOM72</f>
        <v>0</v>
      </c>
      <c r="MOB62" s="763">
        <f>'Detailed Budget'!MON72</f>
        <v>0</v>
      </c>
      <c r="MOC62" s="763">
        <f>'Detailed Budget'!MOO72</f>
        <v>0</v>
      </c>
      <c r="MOD62" s="763">
        <f>'Detailed Budget'!MOP72</f>
        <v>0</v>
      </c>
      <c r="MOE62" s="763">
        <f>'Detailed Budget'!MOQ72</f>
        <v>0</v>
      </c>
      <c r="MOF62" s="763">
        <f>'Detailed Budget'!MOR72</f>
        <v>0</v>
      </c>
      <c r="MOG62" s="763">
        <f>'Detailed Budget'!MOS72</f>
        <v>0</v>
      </c>
      <c r="MOH62" s="763">
        <f>'Detailed Budget'!MOT72</f>
        <v>0</v>
      </c>
      <c r="MOI62" s="763">
        <f>'Detailed Budget'!MOU72</f>
        <v>0</v>
      </c>
      <c r="MOJ62" s="763">
        <f>'Detailed Budget'!MOV72</f>
        <v>0</v>
      </c>
      <c r="MOK62" s="763">
        <f>'Detailed Budget'!MOW72</f>
        <v>0</v>
      </c>
      <c r="MOL62" s="763">
        <f>'Detailed Budget'!MOX72</f>
        <v>0</v>
      </c>
      <c r="MOM62" s="763">
        <f>'Detailed Budget'!MOY72</f>
        <v>0</v>
      </c>
      <c r="MON62" s="763">
        <f>'Detailed Budget'!MOZ72</f>
        <v>0</v>
      </c>
      <c r="MOO62" s="763">
        <f>'Detailed Budget'!MPA72</f>
        <v>0</v>
      </c>
      <c r="MOP62" s="763">
        <f>'Detailed Budget'!MPB72</f>
        <v>0</v>
      </c>
      <c r="MOQ62" s="763">
        <f>'Detailed Budget'!MPC72</f>
        <v>0</v>
      </c>
      <c r="MOR62" s="763">
        <f>'Detailed Budget'!MPD72</f>
        <v>0</v>
      </c>
      <c r="MOS62" s="763">
        <f>'Detailed Budget'!MPE72</f>
        <v>0</v>
      </c>
      <c r="MOT62" s="763">
        <f>'Detailed Budget'!MPF72</f>
        <v>0</v>
      </c>
      <c r="MOU62" s="763">
        <f>'Detailed Budget'!MPG72</f>
        <v>0</v>
      </c>
      <c r="MOV62" s="763">
        <f>'Detailed Budget'!MPH72</f>
        <v>0</v>
      </c>
      <c r="MOW62" s="763">
        <f>'Detailed Budget'!MPI72</f>
        <v>0</v>
      </c>
      <c r="MOX62" s="763">
        <f>'Detailed Budget'!MPJ72</f>
        <v>0</v>
      </c>
      <c r="MOY62" s="763">
        <f>'Detailed Budget'!MPK72</f>
        <v>0</v>
      </c>
      <c r="MOZ62" s="763">
        <f>'Detailed Budget'!MPL72</f>
        <v>0</v>
      </c>
      <c r="MPA62" s="763">
        <f>'Detailed Budget'!MPM72</f>
        <v>0</v>
      </c>
      <c r="MPB62" s="763">
        <f>'Detailed Budget'!MPN72</f>
        <v>0</v>
      </c>
      <c r="MPC62" s="763">
        <f>'Detailed Budget'!MPO72</f>
        <v>0</v>
      </c>
      <c r="MPD62" s="763">
        <f>'Detailed Budget'!MPP72</f>
        <v>0</v>
      </c>
      <c r="MPE62" s="763">
        <f>'Detailed Budget'!MPQ72</f>
        <v>0</v>
      </c>
      <c r="MPF62" s="763">
        <f>'Detailed Budget'!MPR72</f>
        <v>0</v>
      </c>
      <c r="MPG62" s="763">
        <f>'Detailed Budget'!MPS72</f>
        <v>0</v>
      </c>
      <c r="MPH62" s="763">
        <f>'Detailed Budget'!MPT72</f>
        <v>0</v>
      </c>
      <c r="MPI62" s="763">
        <f>'Detailed Budget'!MPU72</f>
        <v>0</v>
      </c>
      <c r="MPJ62" s="763">
        <f>'Detailed Budget'!MPV72</f>
        <v>0</v>
      </c>
      <c r="MPK62" s="763">
        <f>'Detailed Budget'!MPW72</f>
        <v>0</v>
      </c>
      <c r="MPL62" s="763">
        <f>'Detailed Budget'!MPX72</f>
        <v>0</v>
      </c>
      <c r="MPM62" s="763">
        <f>'Detailed Budget'!MPY72</f>
        <v>0</v>
      </c>
      <c r="MPN62" s="763">
        <f>'Detailed Budget'!MPZ72</f>
        <v>0</v>
      </c>
      <c r="MPO62" s="763">
        <f>'Detailed Budget'!MQA72</f>
        <v>0</v>
      </c>
      <c r="MPP62" s="763">
        <f>'Detailed Budget'!MQB72</f>
        <v>0</v>
      </c>
      <c r="MPQ62" s="763">
        <f>'Detailed Budget'!MQC72</f>
        <v>0</v>
      </c>
      <c r="MPR62" s="763">
        <f>'Detailed Budget'!MQD72</f>
        <v>0</v>
      </c>
      <c r="MPS62" s="763">
        <f>'Detailed Budget'!MQE72</f>
        <v>0</v>
      </c>
      <c r="MPT62" s="763">
        <f>'Detailed Budget'!MQF72</f>
        <v>0</v>
      </c>
      <c r="MPU62" s="763">
        <f>'Detailed Budget'!MQG72</f>
        <v>0</v>
      </c>
      <c r="MPV62" s="763">
        <f>'Detailed Budget'!MQH72</f>
        <v>0</v>
      </c>
      <c r="MPW62" s="763">
        <f>'Detailed Budget'!MQI72</f>
        <v>0</v>
      </c>
      <c r="MPX62" s="763">
        <f>'Detailed Budget'!MQJ72</f>
        <v>0</v>
      </c>
      <c r="MPY62" s="763">
        <f>'Detailed Budget'!MQK72</f>
        <v>0</v>
      </c>
      <c r="MPZ62" s="763">
        <f>'Detailed Budget'!MQL72</f>
        <v>0</v>
      </c>
      <c r="MQA62" s="763">
        <f>'Detailed Budget'!MQM72</f>
        <v>0</v>
      </c>
      <c r="MQB62" s="763">
        <f>'Detailed Budget'!MQN72</f>
        <v>0</v>
      </c>
      <c r="MQC62" s="763">
        <f>'Detailed Budget'!MQO72</f>
        <v>0</v>
      </c>
      <c r="MQD62" s="763">
        <f>'Detailed Budget'!MQP72</f>
        <v>0</v>
      </c>
      <c r="MQE62" s="763">
        <f>'Detailed Budget'!MQQ72</f>
        <v>0</v>
      </c>
      <c r="MQF62" s="763">
        <f>'Detailed Budget'!MQR72</f>
        <v>0</v>
      </c>
      <c r="MQG62" s="763">
        <f>'Detailed Budget'!MQS72</f>
        <v>0</v>
      </c>
      <c r="MQH62" s="763">
        <f>'Detailed Budget'!MQT72</f>
        <v>0</v>
      </c>
      <c r="MQI62" s="763">
        <f>'Detailed Budget'!MQU72</f>
        <v>0</v>
      </c>
      <c r="MQJ62" s="763">
        <f>'Detailed Budget'!MQV72</f>
        <v>0</v>
      </c>
      <c r="MQK62" s="763">
        <f>'Detailed Budget'!MQW72</f>
        <v>0</v>
      </c>
      <c r="MQL62" s="763">
        <f>'Detailed Budget'!MQX72</f>
        <v>0</v>
      </c>
      <c r="MQM62" s="763">
        <f>'Detailed Budget'!MQY72</f>
        <v>0</v>
      </c>
      <c r="MQN62" s="763">
        <f>'Detailed Budget'!MQZ72</f>
        <v>0</v>
      </c>
      <c r="MQO62" s="763">
        <f>'Detailed Budget'!MRA72</f>
        <v>0</v>
      </c>
      <c r="MQP62" s="763">
        <f>'Detailed Budget'!MRB72</f>
        <v>0</v>
      </c>
      <c r="MQQ62" s="763">
        <f>'Detailed Budget'!MRC72</f>
        <v>0</v>
      </c>
      <c r="MQR62" s="763">
        <f>'Detailed Budget'!MRD72</f>
        <v>0</v>
      </c>
      <c r="MQS62" s="763">
        <f>'Detailed Budget'!MRE72</f>
        <v>0</v>
      </c>
      <c r="MQT62" s="763">
        <f>'Detailed Budget'!MRF72</f>
        <v>0</v>
      </c>
      <c r="MQU62" s="763">
        <f>'Detailed Budget'!MRG72</f>
        <v>0</v>
      </c>
      <c r="MQV62" s="763">
        <f>'Detailed Budget'!MRH72</f>
        <v>0</v>
      </c>
      <c r="MQW62" s="763">
        <f>'Detailed Budget'!MRI72</f>
        <v>0</v>
      </c>
      <c r="MQX62" s="763">
        <f>'Detailed Budget'!MRJ72</f>
        <v>0</v>
      </c>
      <c r="MQY62" s="763">
        <f>'Detailed Budget'!MRK72</f>
        <v>0</v>
      </c>
      <c r="MQZ62" s="763">
        <f>'Detailed Budget'!MRL72</f>
        <v>0</v>
      </c>
      <c r="MRA62" s="763">
        <f>'Detailed Budget'!MRM72</f>
        <v>0</v>
      </c>
      <c r="MRB62" s="763">
        <f>'Detailed Budget'!MRN72</f>
        <v>0</v>
      </c>
      <c r="MRC62" s="763">
        <f>'Detailed Budget'!MRO72</f>
        <v>0</v>
      </c>
      <c r="MRD62" s="763">
        <f>'Detailed Budget'!MRP72</f>
        <v>0</v>
      </c>
      <c r="MRE62" s="763">
        <f>'Detailed Budget'!MRQ72</f>
        <v>0</v>
      </c>
      <c r="MRF62" s="763">
        <f>'Detailed Budget'!MRR72</f>
        <v>0</v>
      </c>
      <c r="MRG62" s="763">
        <f>'Detailed Budget'!MRS72</f>
        <v>0</v>
      </c>
      <c r="MRH62" s="763">
        <f>'Detailed Budget'!MRT72</f>
        <v>0</v>
      </c>
      <c r="MRI62" s="763">
        <f>'Detailed Budget'!MRU72</f>
        <v>0</v>
      </c>
      <c r="MRJ62" s="763">
        <f>'Detailed Budget'!MRV72</f>
        <v>0</v>
      </c>
      <c r="MRK62" s="763">
        <f>'Detailed Budget'!MRW72</f>
        <v>0</v>
      </c>
      <c r="MRL62" s="763">
        <f>'Detailed Budget'!MRX72</f>
        <v>0</v>
      </c>
      <c r="MRM62" s="763">
        <f>'Detailed Budget'!MRY72</f>
        <v>0</v>
      </c>
      <c r="MRN62" s="763">
        <f>'Detailed Budget'!MRZ72</f>
        <v>0</v>
      </c>
      <c r="MRO62" s="763">
        <f>'Detailed Budget'!MSA72</f>
        <v>0</v>
      </c>
      <c r="MRP62" s="763">
        <f>'Detailed Budget'!MSB72</f>
        <v>0</v>
      </c>
      <c r="MRQ62" s="763">
        <f>'Detailed Budget'!MSC72</f>
        <v>0</v>
      </c>
      <c r="MRR62" s="763">
        <f>'Detailed Budget'!MSD72</f>
        <v>0</v>
      </c>
      <c r="MRS62" s="763">
        <f>'Detailed Budget'!MSE72</f>
        <v>0</v>
      </c>
      <c r="MRT62" s="763">
        <f>'Detailed Budget'!MSF72</f>
        <v>0</v>
      </c>
      <c r="MRU62" s="763">
        <f>'Detailed Budget'!MSG72</f>
        <v>0</v>
      </c>
      <c r="MRV62" s="763">
        <f>'Detailed Budget'!MSH72</f>
        <v>0</v>
      </c>
      <c r="MRW62" s="763">
        <f>'Detailed Budget'!MSI72</f>
        <v>0</v>
      </c>
      <c r="MRX62" s="763">
        <f>'Detailed Budget'!MSJ72</f>
        <v>0</v>
      </c>
      <c r="MRY62" s="763">
        <f>'Detailed Budget'!MSK72</f>
        <v>0</v>
      </c>
      <c r="MRZ62" s="763">
        <f>'Detailed Budget'!MSL72</f>
        <v>0</v>
      </c>
      <c r="MSA62" s="763">
        <f>'Detailed Budget'!MSM72</f>
        <v>0</v>
      </c>
      <c r="MSB62" s="763">
        <f>'Detailed Budget'!MSN72</f>
        <v>0</v>
      </c>
      <c r="MSC62" s="763">
        <f>'Detailed Budget'!MSO72</f>
        <v>0</v>
      </c>
      <c r="MSD62" s="763">
        <f>'Detailed Budget'!MSP72</f>
        <v>0</v>
      </c>
      <c r="MSE62" s="763">
        <f>'Detailed Budget'!MSQ72</f>
        <v>0</v>
      </c>
      <c r="MSF62" s="763">
        <f>'Detailed Budget'!MSR72</f>
        <v>0</v>
      </c>
      <c r="MSG62" s="763">
        <f>'Detailed Budget'!MSS72</f>
        <v>0</v>
      </c>
      <c r="MSH62" s="763">
        <f>'Detailed Budget'!MST72</f>
        <v>0</v>
      </c>
      <c r="MSI62" s="763">
        <f>'Detailed Budget'!MSU72</f>
        <v>0</v>
      </c>
      <c r="MSJ62" s="763">
        <f>'Detailed Budget'!MSV72</f>
        <v>0</v>
      </c>
      <c r="MSK62" s="763">
        <f>'Detailed Budget'!MSW72</f>
        <v>0</v>
      </c>
      <c r="MSL62" s="763">
        <f>'Detailed Budget'!MSX72</f>
        <v>0</v>
      </c>
      <c r="MSM62" s="763">
        <f>'Detailed Budget'!MSY72</f>
        <v>0</v>
      </c>
      <c r="MSN62" s="763">
        <f>'Detailed Budget'!MSZ72</f>
        <v>0</v>
      </c>
      <c r="MSO62" s="763">
        <f>'Detailed Budget'!MTA72</f>
        <v>0</v>
      </c>
      <c r="MSP62" s="763">
        <f>'Detailed Budget'!MTB72</f>
        <v>0</v>
      </c>
      <c r="MSQ62" s="763">
        <f>'Detailed Budget'!MTC72</f>
        <v>0</v>
      </c>
      <c r="MSR62" s="763">
        <f>'Detailed Budget'!MTD72</f>
        <v>0</v>
      </c>
      <c r="MSS62" s="763">
        <f>'Detailed Budget'!MTE72</f>
        <v>0</v>
      </c>
      <c r="MST62" s="763">
        <f>'Detailed Budget'!MTF72</f>
        <v>0</v>
      </c>
      <c r="MSU62" s="763">
        <f>'Detailed Budget'!MTG72</f>
        <v>0</v>
      </c>
      <c r="MSV62" s="763">
        <f>'Detailed Budget'!MTH72</f>
        <v>0</v>
      </c>
      <c r="MSW62" s="763">
        <f>'Detailed Budget'!MTI72</f>
        <v>0</v>
      </c>
      <c r="MSX62" s="763">
        <f>'Detailed Budget'!MTJ72</f>
        <v>0</v>
      </c>
      <c r="MSY62" s="763">
        <f>'Detailed Budget'!MTK72</f>
        <v>0</v>
      </c>
      <c r="MSZ62" s="763">
        <f>'Detailed Budget'!MTL72</f>
        <v>0</v>
      </c>
      <c r="MTA62" s="763">
        <f>'Detailed Budget'!MTM72</f>
        <v>0</v>
      </c>
      <c r="MTB62" s="763">
        <f>'Detailed Budget'!MTN72</f>
        <v>0</v>
      </c>
      <c r="MTC62" s="763">
        <f>'Detailed Budget'!MTO72</f>
        <v>0</v>
      </c>
      <c r="MTD62" s="763">
        <f>'Detailed Budget'!MTP72</f>
        <v>0</v>
      </c>
      <c r="MTE62" s="763">
        <f>'Detailed Budget'!MTQ72</f>
        <v>0</v>
      </c>
      <c r="MTF62" s="763">
        <f>'Detailed Budget'!MTR72</f>
        <v>0</v>
      </c>
      <c r="MTG62" s="763">
        <f>'Detailed Budget'!MTS72</f>
        <v>0</v>
      </c>
      <c r="MTH62" s="763">
        <f>'Detailed Budget'!MTT72</f>
        <v>0</v>
      </c>
      <c r="MTI62" s="763">
        <f>'Detailed Budget'!MTU72</f>
        <v>0</v>
      </c>
      <c r="MTJ62" s="763">
        <f>'Detailed Budget'!MTV72</f>
        <v>0</v>
      </c>
      <c r="MTK62" s="763">
        <f>'Detailed Budget'!MTW72</f>
        <v>0</v>
      </c>
      <c r="MTL62" s="763">
        <f>'Detailed Budget'!MTX72</f>
        <v>0</v>
      </c>
      <c r="MTM62" s="763">
        <f>'Detailed Budget'!MTY72</f>
        <v>0</v>
      </c>
      <c r="MTN62" s="763">
        <f>'Detailed Budget'!MTZ72</f>
        <v>0</v>
      </c>
      <c r="MTO62" s="763">
        <f>'Detailed Budget'!MUA72</f>
        <v>0</v>
      </c>
      <c r="MTP62" s="763">
        <f>'Detailed Budget'!MUB72</f>
        <v>0</v>
      </c>
      <c r="MTQ62" s="763">
        <f>'Detailed Budget'!MUC72</f>
        <v>0</v>
      </c>
      <c r="MTR62" s="763">
        <f>'Detailed Budget'!MUD72</f>
        <v>0</v>
      </c>
      <c r="MTS62" s="763">
        <f>'Detailed Budget'!MUE72</f>
        <v>0</v>
      </c>
      <c r="MTT62" s="763">
        <f>'Detailed Budget'!MUF72</f>
        <v>0</v>
      </c>
      <c r="MTU62" s="763">
        <f>'Detailed Budget'!MUG72</f>
        <v>0</v>
      </c>
      <c r="MTV62" s="763">
        <f>'Detailed Budget'!MUH72</f>
        <v>0</v>
      </c>
      <c r="MTW62" s="763">
        <f>'Detailed Budget'!MUI72</f>
        <v>0</v>
      </c>
      <c r="MTX62" s="763">
        <f>'Detailed Budget'!MUJ72</f>
        <v>0</v>
      </c>
      <c r="MTY62" s="763">
        <f>'Detailed Budget'!MUK72</f>
        <v>0</v>
      </c>
      <c r="MTZ62" s="763">
        <f>'Detailed Budget'!MUL72</f>
        <v>0</v>
      </c>
      <c r="MUA62" s="763">
        <f>'Detailed Budget'!MUM72</f>
        <v>0</v>
      </c>
      <c r="MUB62" s="763">
        <f>'Detailed Budget'!MUN72</f>
        <v>0</v>
      </c>
      <c r="MUC62" s="763">
        <f>'Detailed Budget'!MUO72</f>
        <v>0</v>
      </c>
      <c r="MUD62" s="763">
        <f>'Detailed Budget'!MUP72</f>
        <v>0</v>
      </c>
      <c r="MUE62" s="763">
        <f>'Detailed Budget'!MUQ72</f>
        <v>0</v>
      </c>
      <c r="MUF62" s="763">
        <f>'Detailed Budget'!MUR72</f>
        <v>0</v>
      </c>
      <c r="MUG62" s="763">
        <f>'Detailed Budget'!MUS72</f>
        <v>0</v>
      </c>
      <c r="MUH62" s="763">
        <f>'Detailed Budget'!MUT72</f>
        <v>0</v>
      </c>
      <c r="MUI62" s="763">
        <f>'Detailed Budget'!MUU72</f>
        <v>0</v>
      </c>
      <c r="MUJ62" s="763">
        <f>'Detailed Budget'!MUV72</f>
        <v>0</v>
      </c>
      <c r="MUK62" s="763">
        <f>'Detailed Budget'!MUW72</f>
        <v>0</v>
      </c>
      <c r="MUL62" s="763">
        <f>'Detailed Budget'!MUX72</f>
        <v>0</v>
      </c>
      <c r="MUM62" s="763">
        <f>'Detailed Budget'!MUY72</f>
        <v>0</v>
      </c>
      <c r="MUN62" s="763">
        <f>'Detailed Budget'!MUZ72</f>
        <v>0</v>
      </c>
      <c r="MUO62" s="763">
        <f>'Detailed Budget'!MVA72</f>
        <v>0</v>
      </c>
      <c r="MUP62" s="763">
        <f>'Detailed Budget'!MVB72</f>
        <v>0</v>
      </c>
      <c r="MUQ62" s="763">
        <f>'Detailed Budget'!MVC72</f>
        <v>0</v>
      </c>
      <c r="MUR62" s="763">
        <f>'Detailed Budget'!MVD72</f>
        <v>0</v>
      </c>
      <c r="MUS62" s="763">
        <f>'Detailed Budget'!MVE72</f>
        <v>0</v>
      </c>
      <c r="MUT62" s="763">
        <f>'Detailed Budget'!MVF72</f>
        <v>0</v>
      </c>
      <c r="MUU62" s="763">
        <f>'Detailed Budget'!MVG72</f>
        <v>0</v>
      </c>
      <c r="MUV62" s="763">
        <f>'Detailed Budget'!MVH72</f>
        <v>0</v>
      </c>
      <c r="MUW62" s="763">
        <f>'Detailed Budget'!MVI72</f>
        <v>0</v>
      </c>
      <c r="MUX62" s="763">
        <f>'Detailed Budget'!MVJ72</f>
        <v>0</v>
      </c>
      <c r="MUY62" s="763">
        <f>'Detailed Budget'!MVK72</f>
        <v>0</v>
      </c>
      <c r="MUZ62" s="763">
        <f>'Detailed Budget'!MVL72</f>
        <v>0</v>
      </c>
      <c r="MVA62" s="763">
        <f>'Detailed Budget'!MVM72</f>
        <v>0</v>
      </c>
      <c r="MVB62" s="763">
        <f>'Detailed Budget'!MVN72</f>
        <v>0</v>
      </c>
      <c r="MVC62" s="763">
        <f>'Detailed Budget'!MVO72</f>
        <v>0</v>
      </c>
      <c r="MVD62" s="763">
        <f>'Detailed Budget'!MVP72</f>
        <v>0</v>
      </c>
      <c r="MVE62" s="763">
        <f>'Detailed Budget'!MVQ72</f>
        <v>0</v>
      </c>
      <c r="MVF62" s="763">
        <f>'Detailed Budget'!MVR72</f>
        <v>0</v>
      </c>
      <c r="MVG62" s="763">
        <f>'Detailed Budget'!MVS72</f>
        <v>0</v>
      </c>
      <c r="MVH62" s="763">
        <f>'Detailed Budget'!MVT72</f>
        <v>0</v>
      </c>
      <c r="MVI62" s="763">
        <f>'Detailed Budget'!MVU72</f>
        <v>0</v>
      </c>
      <c r="MVJ62" s="763">
        <f>'Detailed Budget'!MVV72</f>
        <v>0</v>
      </c>
      <c r="MVK62" s="763">
        <f>'Detailed Budget'!MVW72</f>
        <v>0</v>
      </c>
      <c r="MVL62" s="763">
        <f>'Detailed Budget'!MVX72</f>
        <v>0</v>
      </c>
      <c r="MVM62" s="763">
        <f>'Detailed Budget'!MVY72</f>
        <v>0</v>
      </c>
      <c r="MVN62" s="763">
        <f>'Detailed Budget'!MVZ72</f>
        <v>0</v>
      </c>
      <c r="MVO62" s="763">
        <f>'Detailed Budget'!MWA72</f>
        <v>0</v>
      </c>
      <c r="MVP62" s="763">
        <f>'Detailed Budget'!MWB72</f>
        <v>0</v>
      </c>
      <c r="MVQ62" s="763">
        <f>'Detailed Budget'!MWC72</f>
        <v>0</v>
      </c>
      <c r="MVR62" s="763">
        <f>'Detailed Budget'!MWD72</f>
        <v>0</v>
      </c>
      <c r="MVS62" s="763">
        <f>'Detailed Budget'!MWE72</f>
        <v>0</v>
      </c>
      <c r="MVT62" s="763">
        <f>'Detailed Budget'!MWF72</f>
        <v>0</v>
      </c>
      <c r="MVU62" s="763">
        <f>'Detailed Budget'!MWG72</f>
        <v>0</v>
      </c>
      <c r="MVV62" s="763">
        <f>'Detailed Budget'!MWH72</f>
        <v>0</v>
      </c>
      <c r="MVW62" s="763">
        <f>'Detailed Budget'!MWI72</f>
        <v>0</v>
      </c>
      <c r="MVX62" s="763">
        <f>'Detailed Budget'!MWJ72</f>
        <v>0</v>
      </c>
      <c r="MVY62" s="763">
        <f>'Detailed Budget'!MWK72</f>
        <v>0</v>
      </c>
      <c r="MVZ62" s="763">
        <f>'Detailed Budget'!MWL72</f>
        <v>0</v>
      </c>
      <c r="MWA62" s="763">
        <f>'Detailed Budget'!MWM72</f>
        <v>0</v>
      </c>
      <c r="MWB62" s="763">
        <f>'Detailed Budget'!MWN72</f>
        <v>0</v>
      </c>
      <c r="MWC62" s="763">
        <f>'Detailed Budget'!MWO72</f>
        <v>0</v>
      </c>
      <c r="MWD62" s="763">
        <f>'Detailed Budget'!MWP72</f>
        <v>0</v>
      </c>
      <c r="MWE62" s="763">
        <f>'Detailed Budget'!MWQ72</f>
        <v>0</v>
      </c>
      <c r="MWF62" s="763">
        <f>'Detailed Budget'!MWR72</f>
        <v>0</v>
      </c>
      <c r="MWG62" s="763">
        <f>'Detailed Budget'!MWS72</f>
        <v>0</v>
      </c>
      <c r="MWH62" s="763">
        <f>'Detailed Budget'!MWT72</f>
        <v>0</v>
      </c>
      <c r="MWI62" s="763">
        <f>'Detailed Budget'!MWU72</f>
        <v>0</v>
      </c>
      <c r="MWJ62" s="763">
        <f>'Detailed Budget'!MWV72</f>
        <v>0</v>
      </c>
      <c r="MWK62" s="763">
        <f>'Detailed Budget'!MWW72</f>
        <v>0</v>
      </c>
      <c r="MWL62" s="763">
        <f>'Detailed Budget'!MWX72</f>
        <v>0</v>
      </c>
      <c r="MWM62" s="763">
        <f>'Detailed Budget'!MWY72</f>
        <v>0</v>
      </c>
      <c r="MWN62" s="763">
        <f>'Detailed Budget'!MWZ72</f>
        <v>0</v>
      </c>
      <c r="MWO62" s="763">
        <f>'Detailed Budget'!MXA72</f>
        <v>0</v>
      </c>
      <c r="MWP62" s="763">
        <f>'Detailed Budget'!MXB72</f>
        <v>0</v>
      </c>
      <c r="MWQ62" s="763">
        <f>'Detailed Budget'!MXC72</f>
        <v>0</v>
      </c>
      <c r="MWR62" s="763">
        <f>'Detailed Budget'!MXD72</f>
        <v>0</v>
      </c>
      <c r="MWS62" s="763">
        <f>'Detailed Budget'!MXE72</f>
        <v>0</v>
      </c>
      <c r="MWT62" s="763">
        <f>'Detailed Budget'!MXF72</f>
        <v>0</v>
      </c>
      <c r="MWU62" s="763">
        <f>'Detailed Budget'!MXG72</f>
        <v>0</v>
      </c>
      <c r="MWV62" s="763">
        <f>'Detailed Budget'!MXH72</f>
        <v>0</v>
      </c>
      <c r="MWW62" s="763">
        <f>'Detailed Budget'!MXI72</f>
        <v>0</v>
      </c>
      <c r="MWX62" s="763">
        <f>'Detailed Budget'!MXJ72</f>
        <v>0</v>
      </c>
      <c r="MWY62" s="763">
        <f>'Detailed Budget'!MXK72</f>
        <v>0</v>
      </c>
      <c r="MWZ62" s="763">
        <f>'Detailed Budget'!MXL72</f>
        <v>0</v>
      </c>
      <c r="MXA62" s="763">
        <f>'Detailed Budget'!MXM72</f>
        <v>0</v>
      </c>
      <c r="MXB62" s="763">
        <f>'Detailed Budget'!MXN72</f>
        <v>0</v>
      </c>
      <c r="MXC62" s="763">
        <f>'Detailed Budget'!MXO72</f>
        <v>0</v>
      </c>
      <c r="MXD62" s="763">
        <f>'Detailed Budget'!MXP72</f>
        <v>0</v>
      </c>
      <c r="MXE62" s="763">
        <f>'Detailed Budget'!MXQ72</f>
        <v>0</v>
      </c>
      <c r="MXF62" s="763">
        <f>'Detailed Budget'!MXR72</f>
        <v>0</v>
      </c>
      <c r="MXG62" s="763">
        <f>'Detailed Budget'!MXS72</f>
        <v>0</v>
      </c>
      <c r="MXH62" s="763">
        <f>'Detailed Budget'!MXT72</f>
        <v>0</v>
      </c>
      <c r="MXI62" s="763">
        <f>'Detailed Budget'!MXU72</f>
        <v>0</v>
      </c>
      <c r="MXJ62" s="763">
        <f>'Detailed Budget'!MXV72</f>
        <v>0</v>
      </c>
      <c r="MXK62" s="763">
        <f>'Detailed Budget'!MXW72</f>
        <v>0</v>
      </c>
      <c r="MXL62" s="763">
        <f>'Detailed Budget'!MXX72</f>
        <v>0</v>
      </c>
      <c r="MXM62" s="763">
        <f>'Detailed Budget'!MXY72</f>
        <v>0</v>
      </c>
      <c r="MXN62" s="763">
        <f>'Detailed Budget'!MXZ72</f>
        <v>0</v>
      </c>
      <c r="MXO62" s="763">
        <f>'Detailed Budget'!MYA72</f>
        <v>0</v>
      </c>
      <c r="MXP62" s="763">
        <f>'Detailed Budget'!MYB72</f>
        <v>0</v>
      </c>
      <c r="MXQ62" s="763">
        <f>'Detailed Budget'!MYC72</f>
        <v>0</v>
      </c>
      <c r="MXR62" s="763">
        <f>'Detailed Budget'!MYD72</f>
        <v>0</v>
      </c>
      <c r="MXS62" s="763">
        <f>'Detailed Budget'!MYE72</f>
        <v>0</v>
      </c>
      <c r="MXT62" s="763">
        <f>'Detailed Budget'!MYF72</f>
        <v>0</v>
      </c>
      <c r="MXU62" s="763">
        <f>'Detailed Budget'!MYG72</f>
        <v>0</v>
      </c>
      <c r="MXV62" s="763">
        <f>'Detailed Budget'!MYH72</f>
        <v>0</v>
      </c>
      <c r="MXW62" s="763">
        <f>'Detailed Budget'!MYI72</f>
        <v>0</v>
      </c>
      <c r="MXX62" s="763">
        <f>'Detailed Budget'!MYJ72</f>
        <v>0</v>
      </c>
      <c r="MXY62" s="763">
        <f>'Detailed Budget'!MYK72</f>
        <v>0</v>
      </c>
      <c r="MXZ62" s="763">
        <f>'Detailed Budget'!MYL72</f>
        <v>0</v>
      </c>
      <c r="MYA62" s="763">
        <f>'Detailed Budget'!MYM72</f>
        <v>0</v>
      </c>
      <c r="MYB62" s="763">
        <f>'Detailed Budget'!MYN72</f>
        <v>0</v>
      </c>
      <c r="MYC62" s="763">
        <f>'Detailed Budget'!MYO72</f>
        <v>0</v>
      </c>
      <c r="MYD62" s="763">
        <f>'Detailed Budget'!MYP72</f>
        <v>0</v>
      </c>
      <c r="MYE62" s="763">
        <f>'Detailed Budget'!MYQ72</f>
        <v>0</v>
      </c>
      <c r="MYF62" s="763">
        <f>'Detailed Budget'!MYR72</f>
        <v>0</v>
      </c>
      <c r="MYG62" s="763">
        <f>'Detailed Budget'!MYS72</f>
        <v>0</v>
      </c>
      <c r="MYH62" s="763">
        <f>'Detailed Budget'!MYT72</f>
        <v>0</v>
      </c>
      <c r="MYI62" s="763">
        <f>'Detailed Budget'!MYU72</f>
        <v>0</v>
      </c>
      <c r="MYJ62" s="763">
        <f>'Detailed Budget'!MYV72</f>
        <v>0</v>
      </c>
      <c r="MYK62" s="763">
        <f>'Detailed Budget'!MYW72</f>
        <v>0</v>
      </c>
      <c r="MYL62" s="763">
        <f>'Detailed Budget'!MYX72</f>
        <v>0</v>
      </c>
      <c r="MYM62" s="763">
        <f>'Detailed Budget'!MYY72</f>
        <v>0</v>
      </c>
      <c r="MYN62" s="763">
        <f>'Detailed Budget'!MYZ72</f>
        <v>0</v>
      </c>
      <c r="MYO62" s="763">
        <f>'Detailed Budget'!MZA72</f>
        <v>0</v>
      </c>
      <c r="MYP62" s="763">
        <f>'Detailed Budget'!MZB72</f>
        <v>0</v>
      </c>
      <c r="MYQ62" s="763">
        <f>'Detailed Budget'!MZC72</f>
        <v>0</v>
      </c>
      <c r="MYR62" s="763">
        <f>'Detailed Budget'!MZD72</f>
        <v>0</v>
      </c>
      <c r="MYS62" s="763">
        <f>'Detailed Budget'!MZE72</f>
        <v>0</v>
      </c>
      <c r="MYT62" s="763">
        <f>'Detailed Budget'!MZF72</f>
        <v>0</v>
      </c>
      <c r="MYU62" s="763">
        <f>'Detailed Budget'!MZG72</f>
        <v>0</v>
      </c>
      <c r="MYV62" s="763">
        <f>'Detailed Budget'!MZH72</f>
        <v>0</v>
      </c>
      <c r="MYW62" s="763">
        <f>'Detailed Budget'!MZI72</f>
        <v>0</v>
      </c>
      <c r="MYX62" s="763">
        <f>'Detailed Budget'!MZJ72</f>
        <v>0</v>
      </c>
      <c r="MYY62" s="763">
        <f>'Detailed Budget'!MZK72</f>
        <v>0</v>
      </c>
      <c r="MYZ62" s="763">
        <f>'Detailed Budget'!MZL72</f>
        <v>0</v>
      </c>
      <c r="MZA62" s="763">
        <f>'Detailed Budget'!MZM72</f>
        <v>0</v>
      </c>
      <c r="MZB62" s="763">
        <f>'Detailed Budget'!MZN72</f>
        <v>0</v>
      </c>
      <c r="MZC62" s="763">
        <f>'Detailed Budget'!MZO72</f>
        <v>0</v>
      </c>
      <c r="MZD62" s="763">
        <f>'Detailed Budget'!MZP72</f>
        <v>0</v>
      </c>
      <c r="MZE62" s="763">
        <f>'Detailed Budget'!MZQ72</f>
        <v>0</v>
      </c>
      <c r="MZF62" s="763">
        <f>'Detailed Budget'!MZR72</f>
        <v>0</v>
      </c>
      <c r="MZG62" s="763">
        <f>'Detailed Budget'!MZS72</f>
        <v>0</v>
      </c>
      <c r="MZH62" s="763">
        <f>'Detailed Budget'!MZT72</f>
        <v>0</v>
      </c>
      <c r="MZI62" s="763">
        <f>'Detailed Budget'!MZU72</f>
        <v>0</v>
      </c>
      <c r="MZJ62" s="763">
        <f>'Detailed Budget'!MZV72</f>
        <v>0</v>
      </c>
      <c r="MZK62" s="763">
        <f>'Detailed Budget'!MZW72</f>
        <v>0</v>
      </c>
      <c r="MZL62" s="763">
        <f>'Detailed Budget'!MZX72</f>
        <v>0</v>
      </c>
      <c r="MZM62" s="763">
        <f>'Detailed Budget'!MZY72</f>
        <v>0</v>
      </c>
      <c r="MZN62" s="763">
        <f>'Detailed Budget'!MZZ72</f>
        <v>0</v>
      </c>
      <c r="MZO62" s="763">
        <f>'Detailed Budget'!NAA72</f>
        <v>0</v>
      </c>
      <c r="MZP62" s="763">
        <f>'Detailed Budget'!NAB72</f>
        <v>0</v>
      </c>
      <c r="MZQ62" s="763">
        <f>'Detailed Budget'!NAC72</f>
        <v>0</v>
      </c>
      <c r="MZR62" s="763">
        <f>'Detailed Budget'!NAD72</f>
        <v>0</v>
      </c>
      <c r="MZS62" s="763">
        <f>'Detailed Budget'!NAE72</f>
        <v>0</v>
      </c>
      <c r="MZT62" s="763">
        <f>'Detailed Budget'!NAF72</f>
        <v>0</v>
      </c>
      <c r="MZU62" s="763">
        <f>'Detailed Budget'!NAG72</f>
        <v>0</v>
      </c>
      <c r="MZV62" s="763">
        <f>'Detailed Budget'!NAH72</f>
        <v>0</v>
      </c>
      <c r="MZW62" s="763">
        <f>'Detailed Budget'!NAI72</f>
        <v>0</v>
      </c>
      <c r="MZX62" s="763">
        <f>'Detailed Budget'!NAJ72</f>
        <v>0</v>
      </c>
      <c r="MZY62" s="763">
        <f>'Detailed Budget'!NAK72</f>
        <v>0</v>
      </c>
      <c r="MZZ62" s="763">
        <f>'Detailed Budget'!NAL72</f>
        <v>0</v>
      </c>
      <c r="NAA62" s="763">
        <f>'Detailed Budget'!NAM72</f>
        <v>0</v>
      </c>
      <c r="NAB62" s="763">
        <f>'Detailed Budget'!NAN72</f>
        <v>0</v>
      </c>
      <c r="NAC62" s="763">
        <f>'Detailed Budget'!NAO72</f>
        <v>0</v>
      </c>
      <c r="NAD62" s="763">
        <f>'Detailed Budget'!NAP72</f>
        <v>0</v>
      </c>
      <c r="NAE62" s="763">
        <f>'Detailed Budget'!NAQ72</f>
        <v>0</v>
      </c>
      <c r="NAF62" s="763">
        <f>'Detailed Budget'!NAR72</f>
        <v>0</v>
      </c>
      <c r="NAG62" s="763">
        <f>'Detailed Budget'!NAS72</f>
        <v>0</v>
      </c>
      <c r="NAH62" s="763">
        <f>'Detailed Budget'!NAT72</f>
        <v>0</v>
      </c>
      <c r="NAI62" s="763">
        <f>'Detailed Budget'!NAU72</f>
        <v>0</v>
      </c>
      <c r="NAJ62" s="763">
        <f>'Detailed Budget'!NAV72</f>
        <v>0</v>
      </c>
      <c r="NAK62" s="763">
        <f>'Detailed Budget'!NAW72</f>
        <v>0</v>
      </c>
      <c r="NAL62" s="763">
        <f>'Detailed Budget'!NAX72</f>
        <v>0</v>
      </c>
      <c r="NAM62" s="763">
        <f>'Detailed Budget'!NAY72</f>
        <v>0</v>
      </c>
      <c r="NAN62" s="763">
        <f>'Detailed Budget'!NAZ72</f>
        <v>0</v>
      </c>
      <c r="NAO62" s="763">
        <f>'Detailed Budget'!NBA72</f>
        <v>0</v>
      </c>
      <c r="NAP62" s="763">
        <f>'Detailed Budget'!NBB72</f>
        <v>0</v>
      </c>
      <c r="NAQ62" s="763">
        <f>'Detailed Budget'!NBC72</f>
        <v>0</v>
      </c>
      <c r="NAR62" s="763">
        <f>'Detailed Budget'!NBD72</f>
        <v>0</v>
      </c>
      <c r="NAS62" s="763">
        <f>'Detailed Budget'!NBE72</f>
        <v>0</v>
      </c>
      <c r="NAT62" s="763">
        <f>'Detailed Budget'!NBF72</f>
        <v>0</v>
      </c>
      <c r="NAU62" s="763">
        <f>'Detailed Budget'!NBG72</f>
        <v>0</v>
      </c>
      <c r="NAV62" s="763">
        <f>'Detailed Budget'!NBH72</f>
        <v>0</v>
      </c>
      <c r="NAW62" s="763">
        <f>'Detailed Budget'!NBI72</f>
        <v>0</v>
      </c>
      <c r="NAX62" s="763">
        <f>'Detailed Budget'!NBJ72</f>
        <v>0</v>
      </c>
      <c r="NAY62" s="763">
        <f>'Detailed Budget'!NBK72</f>
        <v>0</v>
      </c>
      <c r="NAZ62" s="763">
        <f>'Detailed Budget'!NBL72</f>
        <v>0</v>
      </c>
      <c r="NBA62" s="763">
        <f>'Detailed Budget'!NBM72</f>
        <v>0</v>
      </c>
      <c r="NBB62" s="763">
        <f>'Detailed Budget'!NBN72</f>
        <v>0</v>
      </c>
      <c r="NBC62" s="763">
        <f>'Detailed Budget'!NBO72</f>
        <v>0</v>
      </c>
      <c r="NBD62" s="763">
        <f>'Detailed Budget'!NBP72</f>
        <v>0</v>
      </c>
      <c r="NBE62" s="763">
        <f>'Detailed Budget'!NBQ72</f>
        <v>0</v>
      </c>
      <c r="NBF62" s="763">
        <f>'Detailed Budget'!NBR72</f>
        <v>0</v>
      </c>
      <c r="NBG62" s="763">
        <f>'Detailed Budget'!NBS72</f>
        <v>0</v>
      </c>
      <c r="NBH62" s="763">
        <f>'Detailed Budget'!NBT72</f>
        <v>0</v>
      </c>
      <c r="NBI62" s="763">
        <f>'Detailed Budget'!NBU72</f>
        <v>0</v>
      </c>
      <c r="NBJ62" s="763">
        <f>'Detailed Budget'!NBV72</f>
        <v>0</v>
      </c>
      <c r="NBK62" s="763">
        <f>'Detailed Budget'!NBW72</f>
        <v>0</v>
      </c>
      <c r="NBL62" s="763">
        <f>'Detailed Budget'!NBX72</f>
        <v>0</v>
      </c>
      <c r="NBM62" s="763">
        <f>'Detailed Budget'!NBY72</f>
        <v>0</v>
      </c>
      <c r="NBN62" s="763">
        <f>'Detailed Budget'!NBZ72</f>
        <v>0</v>
      </c>
      <c r="NBO62" s="763">
        <f>'Detailed Budget'!NCA72</f>
        <v>0</v>
      </c>
      <c r="NBP62" s="763">
        <f>'Detailed Budget'!NCB72</f>
        <v>0</v>
      </c>
      <c r="NBQ62" s="763">
        <f>'Detailed Budget'!NCC72</f>
        <v>0</v>
      </c>
      <c r="NBR62" s="763">
        <f>'Detailed Budget'!NCD72</f>
        <v>0</v>
      </c>
      <c r="NBS62" s="763">
        <f>'Detailed Budget'!NCE72</f>
        <v>0</v>
      </c>
      <c r="NBT62" s="763">
        <f>'Detailed Budget'!NCF72</f>
        <v>0</v>
      </c>
      <c r="NBU62" s="763">
        <f>'Detailed Budget'!NCG72</f>
        <v>0</v>
      </c>
      <c r="NBV62" s="763">
        <f>'Detailed Budget'!NCH72</f>
        <v>0</v>
      </c>
      <c r="NBW62" s="763">
        <f>'Detailed Budget'!NCI72</f>
        <v>0</v>
      </c>
      <c r="NBX62" s="763">
        <f>'Detailed Budget'!NCJ72</f>
        <v>0</v>
      </c>
      <c r="NBY62" s="763">
        <f>'Detailed Budget'!NCK72</f>
        <v>0</v>
      </c>
      <c r="NBZ62" s="763">
        <f>'Detailed Budget'!NCL72</f>
        <v>0</v>
      </c>
      <c r="NCA62" s="763">
        <f>'Detailed Budget'!NCM72</f>
        <v>0</v>
      </c>
      <c r="NCB62" s="763">
        <f>'Detailed Budget'!NCN72</f>
        <v>0</v>
      </c>
      <c r="NCC62" s="763">
        <f>'Detailed Budget'!NCO72</f>
        <v>0</v>
      </c>
      <c r="NCD62" s="763">
        <f>'Detailed Budget'!NCP72</f>
        <v>0</v>
      </c>
      <c r="NCE62" s="763">
        <f>'Detailed Budget'!NCQ72</f>
        <v>0</v>
      </c>
      <c r="NCF62" s="763">
        <f>'Detailed Budget'!NCR72</f>
        <v>0</v>
      </c>
      <c r="NCG62" s="763">
        <f>'Detailed Budget'!NCS72</f>
        <v>0</v>
      </c>
      <c r="NCH62" s="763">
        <f>'Detailed Budget'!NCT72</f>
        <v>0</v>
      </c>
      <c r="NCI62" s="763">
        <f>'Detailed Budget'!NCU72</f>
        <v>0</v>
      </c>
      <c r="NCJ62" s="763">
        <f>'Detailed Budget'!NCV72</f>
        <v>0</v>
      </c>
      <c r="NCK62" s="763">
        <f>'Detailed Budget'!NCW72</f>
        <v>0</v>
      </c>
      <c r="NCL62" s="763">
        <f>'Detailed Budget'!NCX72</f>
        <v>0</v>
      </c>
      <c r="NCM62" s="763">
        <f>'Detailed Budget'!NCY72</f>
        <v>0</v>
      </c>
      <c r="NCN62" s="763">
        <f>'Detailed Budget'!NCZ72</f>
        <v>0</v>
      </c>
      <c r="NCO62" s="763">
        <f>'Detailed Budget'!NDA72</f>
        <v>0</v>
      </c>
      <c r="NCP62" s="763">
        <f>'Detailed Budget'!NDB72</f>
        <v>0</v>
      </c>
      <c r="NCQ62" s="763">
        <f>'Detailed Budget'!NDC72</f>
        <v>0</v>
      </c>
      <c r="NCR62" s="763">
        <f>'Detailed Budget'!NDD72</f>
        <v>0</v>
      </c>
      <c r="NCS62" s="763">
        <f>'Detailed Budget'!NDE72</f>
        <v>0</v>
      </c>
      <c r="NCT62" s="763">
        <f>'Detailed Budget'!NDF72</f>
        <v>0</v>
      </c>
      <c r="NCU62" s="763">
        <f>'Detailed Budget'!NDG72</f>
        <v>0</v>
      </c>
      <c r="NCV62" s="763">
        <f>'Detailed Budget'!NDH72</f>
        <v>0</v>
      </c>
      <c r="NCW62" s="763">
        <f>'Detailed Budget'!NDI72</f>
        <v>0</v>
      </c>
      <c r="NCX62" s="763">
        <f>'Detailed Budget'!NDJ72</f>
        <v>0</v>
      </c>
      <c r="NCY62" s="763">
        <f>'Detailed Budget'!NDK72</f>
        <v>0</v>
      </c>
      <c r="NCZ62" s="763">
        <f>'Detailed Budget'!NDL72</f>
        <v>0</v>
      </c>
      <c r="NDA62" s="763">
        <f>'Detailed Budget'!NDM72</f>
        <v>0</v>
      </c>
      <c r="NDB62" s="763">
        <f>'Detailed Budget'!NDN72</f>
        <v>0</v>
      </c>
      <c r="NDC62" s="763">
        <f>'Detailed Budget'!NDO72</f>
        <v>0</v>
      </c>
      <c r="NDD62" s="763">
        <f>'Detailed Budget'!NDP72</f>
        <v>0</v>
      </c>
      <c r="NDE62" s="763">
        <f>'Detailed Budget'!NDQ72</f>
        <v>0</v>
      </c>
      <c r="NDF62" s="763">
        <f>'Detailed Budget'!NDR72</f>
        <v>0</v>
      </c>
      <c r="NDG62" s="763">
        <f>'Detailed Budget'!NDS72</f>
        <v>0</v>
      </c>
      <c r="NDH62" s="763">
        <f>'Detailed Budget'!NDT72</f>
        <v>0</v>
      </c>
      <c r="NDI62" s="763">
        <f>'Detailed Budget'!NDU72</f>
        <v>0</v>
      </c>
      <c r="NDJ62" s="763">
        <f>'Detailed Budget'!NDV72</f>
        <v>0</v>
      </c>
      <c r="NDK62" s="763">
        <f>'Detailed Budget'!NDW72</f>
        <v>0</v>
      </c>
      <c r="NDL62" s="763">
        <f>'Detailed Budget'!NDX72</f>
        <v>0</v>
      </c>
      <c r="NDM62" s="763">
        <f>'Detailed Budget'!NDY72</f>
        <v>0</v>
      </c>
      <c r="NDN62" s="763">
        <f>'Detailed Budget'!NDZ72</f>
        <v>0</v>
      </c>
      <c r="NDO62" s="763">
        <f>'Detailed Budget'!NEA72</f>
        <v>0</v>
      </c>
      <c r="NDP62" s="763">
        <f>'Detailed Budget'!NEB72</f>
        <v>0</v>
      </c>
      <c r="NDQ62" s="763">
        <f>'Detailed Budget'!NEC72</f>
        <v>0</v>
      </c>
      <c r="NDR62" s="763">
        <f>'Detailed Budget'!NED72</f>
        <v>0</v>
      </c>
      <c r="NDS62" s="763">
        <f>'Detailed Budget'!NEE72</f>
        <v>0</v>
      </c>
      <c r="NDT62" s="763">
        <f>'Detailed Budget'!NEF72</f>
        <v>0</v>
      </c>
      <c r="NDU62" s="763">
        <f>'Detailed Budget'!NEG72</f>
        <v>0</v>
      </c>
      <c r="NDV62" s="763">
        <f>'Detailed Budget'!NEH72</f>
        <v>0</v>
      </c>
      <c r="NDW62" s="763">
        <f>'Detailed Budget'!NEI72</f>
        <v>0</v>
      </c>
      <c r="NDX62" s="763">
        <f>'Detailed Budget'!NEJ72</f>
        <v>0</v>
      </c>
      <c r="NDY62" s="763">
        <f>'Detailed Budget'!NEK72</f>
        <v>0</v>
      </c>
      <c r="NDZ62" s="763">
        <f>'Detailed Budget'!NEL72</f>
        <v>0</v>
      </c>
      <c r="NEA62" s="763">
        <f>'Detailed Budget'!NEM72</f>
        <v>0</v>
      </c>
      <c r="NEB62" s="763">
        <f>'Detailed Budget'!NEN72</f>
        <v>0</v>
      </c>
      <c r="NEC62" s="763">
        <f>'Detailed Budget'!NEO72</f>
        <v>0</v>
      </c>
      <c r="NED62" s="763">
        <f>'Detailed Budget'!NEP72</f>
        <v>0</v>
      </c>
      <c r="NEE62" s="763">
        <f>'Detailed Budget'!NEQ72</f>
        <v>0</v>
      </c>
      <c r="NEF62" s="763">
        <f>'Detailed Budget'!NER72</f>
        <v>0</v>
      </c>
      <c r="NEG62" s="763">
        <f>'Detailed Budget'!NES72</f>
        <v>0</v>
      </c>
      <c r="NEH62" s="763">
        <f>'Detailed Budget'!NET72</f>
        <v>0</v>
      </c>
      <c r="NEI62" s="763">
        <f>'Detailed Budget'!NEU72</f>
        <v>0</v>
      </c>
      <c r="NEJ62" s="763">
        <f>'Detailed Budget'!NEV72</f>
        <v>0</v>
      </c>
      <c r="NEK62" s="763">
        <f>'Detailed Budget'!NEW72</f>
        <v>0</v>
      </c>
      <c r="NEL62" s="763">
        <f>'Detailed Budget'!NEX72</f>
        <v>0</v>
      </c>
      <c r="NEM62" s="763">
        <f>'Detailed Budget'!NEY72</f>
        <v>0</v>
      </c>
      <c r="NEN62" s="763">
        <f>'Detailed Budget'!NEZ72</f>
        <v>0</v>
      </c>
      <c r="NEO62" s="763">
        <f>'Detailed Budget'!NFA72</f>
        <v>0</v>
      </c>
      <c r="NEP62" s="763">
        <f>'Detailed Budget'!NFB72</f>
        <v>0</v>
      </c>
      <c r="NEQ62" s="763">
        <f>'Detailed Budget'!NFC72</f>
        <v>0</v>
      </c>
      <c r="NER62" s="763">
        <f>'Detailed Budget'!NFD72</f>
        <v>0</v>
      </c>
      <c r="NES62" s="763">
        <f>'Detailed Budget'!NFE72</f>
        <v>0</v>
      </c>
      <c r="NET62" s="763">
        <f>'Detailed Budget'!NFF72</f>
        <v>0</v>
      </c>
      <c r="NEU62" s="763">
        <f>'Detailed Budget'!NFG72</f>
        <v>0</v>
      </c>
      <c r="NEV62" s="763">
        <f>'Detailed Budget'!NFH72</f>
        <v>0</v>
      </c>
      <c r="NEW62" s="763">
        <f>'Detailed Budget'!NFI72</f>
        <v>0</v>
      </c>
      <c r="NEX62" s="763">
        <f>'Detailed Budget'!NFJ72</f>
        <v>0</v>
      </c>
      <c r="NEY62" s="763">
        <f>'Detailed Budget'!NFK72</f>
        <v>0</v>
      </c>
      <c r="NEZ62" s="763">
        <f>'Detailed Budget'!NFL72</f>
        <v>0</v>
      </c>
      <c r="NFA62" s="763">
        <f>'Detailed Budget'!NFM72</f>
        <v>0</v>
      </c>
      <c r="NFB62" s="763">
        <f>'Detailed Budget'!NFN72</f>
        <v>0</v>
      </c>
      <c r="NFC62" s="763">
        <f>'Detailed Budget'!NFO72</f>
        <v>0</v>
      </c>
      <c r="NFD62" s="763">
        <f>'Detailed Budget'!NFP72</f>
        <v>0</v>
      </c>
      <c r="NFE62" s="763">
        <f>'Detailed Budget'!NFQ72</f>
        <v>0</v>
      </c>
      <c r="NFF62" s="763">
        <f>'Detailed Budget'!NFR72</f>
        <v>0</v>
      </c>
      <c r="NFG62" s="763">
        <f>'Detailed Budget'!NFS72</f>
        <v>0</v>
      </c>
      <c r="NFH62" s="763">
        <f>'Detailed Budget'!NFT72</f>
        <v>0</v>
      </c>
      <c r="NFI62" s="763">
        <f>'Detailed Budget'!NFU72</f>
        <v>0</v>
      </c>
      <c r="NFJ62" s="763">
        <f>'Detailed Budget'!NFV72</f>
        <v>0</v>
      </c>
      <c r="NFK62" s="763">
        <f>'Detailed Budget'!NFW72</f>
        <v>0</v>
      </c>
      <c r="NFL62" s="763">
        <f>'Detailed Budget'!NFX72</f>
        <v>0</v>
      </c>
      <c r="NFM62" s="763">
        <f>'Detailed Budget'!NFY72</f>
        <v>0</v>
      </c>
      <c r="NFN62" s="763">
        <f>'Detailed Budget'!NFZ72</f>
        <v>0</v>
      </c>
      <c r="NFO62" s="763">
        <f>'Detailed Budget'!NGA72</f>
        <v>0</v>
      </c>
      <c r="NFP62" s="763">
        <f>'Detailed Budget'!NGB72</f>
        <v>0</v>
      </c>
      <c r="NFQ62" s="763">
        <f>'Detailed Budget'!NGC72</f>
        <v>0</v>
      </c>
      <c r="NFR62" s="763">
        <f>'Detailed Budget'!NGD72</f>
        <v>0</v>
      </c>
      <c r="NFS62" s="763">
        <f>'Detailed Budget'!NGE72</f>
        <v>0</v>
      </c>
      <c r="NFT62" s="763">
        <f>'Detailed Budget'!NGF72</f>
        <v>0</v>
      </c>
      <c r="NFU62" s="763">
        <f>'Detailed Budget'!NGG72</f>
        <v>0</v>
      </c>
      <c r="NFV62" s="763">
        <f>'Detailed Budget'!NGH72</f>
        <v>0</v>
      </c>
      <c r="NFW62" s="763">
        <f>'Detailed Budget'!NGI72</f>
        <v>0</v>
      </c>
      <c r="NFX62" s="763">
        <f>'Detailed Budget'!NGJ72</f>
        <v>0</v>
      </c>
      <c r="NFY62" s="763">
        <f>'Detailed Budget'!NGK72</f>
        <v>0</v>
      </c>
      <c r="NFZ62" s="763">
        <f>'Detailed Budget'!NGL72</f>
        <v>0</v>
      </c>
      <c r="NGA62" s="763">
        <f>'Detailed Budget'!NGM72</f>
        <v>0</v>
      </c>
      <c r="NGB62" s="763">
        <f>'Detailed Budget'!NGN72</f>
        <v>0</v>
      </c>
      <c r="NGC62" s="763">
        <f>'Detailed Budget'!NGO72</f>
        <v>0</v>
      </c>
      <c r="NGD62" s="763">
        <f>'Detailed Budget'!NGP72</f>
        <v>0</v>
      </c>
      <c r="NGE62" s="763">
        <f>'Detailed Budget'!NGQ72</f>
        <v>0</v>
      </c>
      <c r="NGF62" s="763">
        <f>'Detailed Budget'!NGR72</f>
        <v>0</v>
      </c>
      <c r="NGG62" s="763">
        <f>'Detailed Budget'!NGS72</f>
        <v>0</v>
      </c>
      <c r="NGH62" s="763">
        <f>'Detailed Budget'!NGT72</f>
        <v>0</v>
      </c>
      <c r="NGI62" s="763">
        <f>'Detailed Budget'!NGU72</f>
        <v>0</v>
      </c>
      <c r="NGJ62" s="763">
        <f>'Detailed Budget'!NGV72</f>
        <v>0</v>
      </c>
      <c r="NGK62" s="763">
        <f>'Detailed Budget'!NGW72</f>
        <v>0</v>
      </c>
      <c r="NGL62" s="763">
        <f>'Detailed Budget'!NGX72</f>
        <v>0</v>
      </c>
      <c r="NGM62" s="763">
        <f>'Detailed Budget'!NGY72</f>
        <v>0</v>
      </c>
      <c r="NGN62" s="763">
        <f>'Detailed Budget'!NGZ72</f>
        <v>0</v>
      </c>
      <c r="NGO62" s="763">
        <f>'Detailed Budget'!NHA72</f>
        <v>0</v>
      </c>
      <c r="NGP62" s="763">
        <f>'Detailed Budget'!NHB72</f>
        <v>0</v>
      </c>
      <c r="NGQ62" s="763">
        <f>'Detailed Budget'!NHC72</f>
        <v>0</v>
      </c>
      <c r="NGR62" s="763">
        <f>'Detailed Budget'!NHD72</f>
        <v>0</v>
      </c>
      <c r="NGS62" s="763">
        <f>'Detailed Budget'!NHE72</f>
        <v>0</v>
      </c>
      <c r="NGT62" s="763">
        <f>'Detailed Budget'!NHF72</f>
        <v>0</v>
      </c>
      <c r="NGU62" s="763">
        <f>'Detailed Budget'!NHG72</f>
        <v>0</v>
      </c>
      <c r="NGV62" s="763">
        <f>'Detailed Budget'!NHH72</f>
        <v>0</v>
      </c>
      <c r="NGW62" s="763">
        <f>'Detailed Budget'!NHI72</f>
        <v>0</v>
      </c>
      <c r="NGX62" s="763">
        <f>'Detailed Budget'!NHJ72</f>
        <v>0</v>
      </c>
      <c r="NGY62" s="763">
        <f>'Detailed Budget'!NHK72</f>
        <v>0</v>
      </c>
      <c r="NGZ62" s="763">
        <f>'Detailed Budget'!NHL72</f>
        <v>0</v>
      </c>
      <c r="NHA62" s="763">
        <f>'Detailed Budget'!NHM72</f>
        <v>0</v>
      </c>
      <c r="NHB62" s="763">
        <f>'Detailed Budget'!NHN72</f>
        <v>0</v>
      </c>
      <c r="NHC62" s="763">
        <f>'Detailed Budget'!NHO72</f>
        <v>0</v>
      </c>
      <c r="NHD62" s="763">
        <f>'Detailed Budget'!NHP72</f>
        <v>0</v>
      </c>
      <c r="NHE62" s="763">
        <f>'Detailed Budget'!NHQ72</f>
        <v>0</v>
      </c>
      <c r="NHF62" s="763">
        <f>'Detailed Budget'!NHR72</f>
        <v>0</v>
      </c>
      <c r="NHG62" s="763">
        <f>'Detailed Budget'!NHS72</f>
        <v>0</v>
      </c>
      <c r="NHH62" s="763">
        <f>'Detailed Budget'!NHT72</f>
        <v>0</v>
      </c>
      <c r="NHI62" s="763">
        <f>'Detailed Budget'!NHU72</f>
        <v>0</v>
      </c>
      <c r="NHJ62" s="763">
        <f>'Detailed Budget'!NHV72</f>
        <v>0</v>
      </c>
      <c r="NHK62" s="763">
        <f>'Detailed Budget'!NHW72</f>
        <v>0</v>
      </c>
      <c r="NHL62" s="763">
        <f>'Detailed Budget'!NHX72</f>
        <v>0</v>
      </c>
      <c r="NHM62" s="763">
        <f>'Detailed Budget'!NHY72</f>
        <v>0</v>
      </c>
      <c r="NHN62" s="763">
        <f>'Detailed Budget'!NHZ72</f>
        <v>0</v>
      </c>
      <c r="NHO62" s="763">
        <f>'Detailed Budget'!NIA72</f>
        <v>0</v>
      </c>
      <c r="NHP62" s="763">
        <f>'Detailed Budget'!NIB72</f>
        <v>0</v>
      </c>
      <c r="NHQ62" s="763">
        <f>'Detailed Budget'!NIC72</f>
        <v>0</v>
      </c>
      <c r="NHR62" s="763">
        <f>'Detailed Budget'!NID72</f>
        <v>0</v>
      </c>
      <c r="NHS62" s="763">
        <f>'Detailed Budget'!NIE72</f>
        <v>0</v>
      </c>
      <c r="NHT62" s="763">
        <f>'Detailed Budget'!NIF72</f>
        <v>0</v>
      </c>
      <c r="NHU62" s="763">
        <f>'Detailed Budget'!NIG72</f>
        <v>0</v>
      </c>
      <c r="NHV62" s="763">
        <f>'Detailed Budget'!NIH72</f>
        <v>0</v>
      </c>
      <c r="NHW62" s="763">
        <f>'Detailed Budget'!NII72</f>
        <v>0</v>
      </c>
      <c r="NHX62" s="763">
        <f>'Detailed Budget'!NIJ72</f>
        <v>0</v>
      </c>
      <c r="NHY62" s="763">
        <f>'Detailed Budget'!NIK72</f>
        <v>0</v>
      </c>
      <c r="NHZ62" s="763">
        <f>'Detailed Budget'!NIL72</f>
        <v>0</v>
      </c>
      <c r="NIA62" s="763">
        <f>'Detailed Budget'!NIM72</f>
        <v>0</v>
      </c>
      <c r="NIB62" s="763">
        <f>'Detailed Budget'!NIN72</f>
        <v>0</v>
      </c>
      <c r="NIC62" s="763">
        <f>'Detailed Budget'!NIO72</f>
        <v>0</v>
      </c>
      <c r="NID62" s="763">
        <f>'Detailed Budget'!NIP72</f>
        <v>0</v>
      </c>
      <c r="NIE62" s="763">
        <f>'Detailed Budget'!NIQ72</f>
        <v>0</v>
      </c>
      <c r="NIF62" s="763">
        <f>'Detailed Budget'!NIR72</f>
        <v>0</v>
      </c>
      <c r="NIG62" s="763">
        <f>'Detailed Budget'!NIS72</f>
        <v>0</v>
      </c>
      <c r="NIH62" s="763">
        <f>'Detailed Budget'!NIT72</f>
        <v>0</v>
      </c>
      <c r="NII62" s="763">
        <f>'Detailed Budget'!NIU72</f>
        <v>0</v>
      </c>
      <c r="NIJ62" s="763">
        <f>'Detailed Budget'!NIV72</f>
        <v>0</v>
      </c>
      <c r="NIK62" s="763">
        <f>'Detailed Budget'!NIW72</f>
        <v>0</v>
      </c>
      <c r="NIL62" s="763">
        <f>'Detailed Budget'!NIX72</f>
        <v>0</v>
      </c>
      <c r="NIM62" s="763">
        <f>'Detailed Budget'!NIY72</f>
        <v>0</v>
      </c>
      <c r="NIN62" s="763">
        <f>'Detailed Budget'!NIZ72</f>
        <v>0</v>
      </c>
      <c r="NIO62" s="763">
        <f>'Detailed Budget'!NJA72</f>
        <v>0</v>
      </c>
      <c r="NIP62" s="763">
        <f>'Detailed Budget'!NJB72</f>
        <v>0</v>
      </c>
      <c r="NIQ62" s="763">
        <f>'Detailed Budget'!NJC72</f>
        <v>0</v>
      </c>
      <c r="NIR62" s="763">
        <f>'Detailed Budget'!NJD72</f>
        <v>0</v>
      </c>
      <c r="NIS62" s="763">
        <f>'Detailed Budget'!NJE72</f>
        <v>0</v>
      </c>
      <c r="NIT62" s="763">
        <f>'Detailed Budget'!NJF72</f>
        <v>0</v>
      </c>
      <c r="NIU62" s="763">
        <f>'Detailed Budget'!NJG72</f>
        <v>0</v>
      </c>
      <c r="NIV62" s="763">
        <f>'Detailed Budget'!NJH72</f>
        <v>0</v>
      </c>
      <c r="NIW62" s="763">
        <f>'Detailed Budget'!NJI72</f>
        <v>0</v>
      </c>
      <c r="NIX62" s="763">
        <f>'Detailed Budget'!NJJ72</f>
        <v>0</v>
      </c>
      <c r="NIY62" s="763">
        <f>'Detailed Budget'!NJK72</f>
        <v>0</v>
      </c>
      <c r="NIZ62" s="763">
        <f>'Detailed Budget'!NJL72</f>
        <v>0</v>
      </c>
      <c r="NJA62" s="763">
        <f>'Detailed Budget'!NJM72</f>
        <v>0</v>
      </c>
      <c r="NJB62" s="763">
        <f>'Detailed Budget'!NJN72</f>
        <v>0</v>
      </c>
      <c r="NJC62" s="763">
        <f>'Detailed Budget'!NJO72</f>
        <v>0</v>
      </c>
      <c r="NJD62" s="763">
        <f>'Detailed Budget'!NJP72</f>
        <v>0</v>
      </c>
      <c r="NJE62" s="763">
        <f>'Detailed Budget'!NJQ72</f>
        <v>0</v>
      </c>
      <c r="NJF62" s="763">
        <f>'Detailed Budget'!NJR72</f>
        <v>0</v>
      </c>
      <c r="NJG62" s="763">
        <f>'Detailed Budget'!NJS72</f>
        <v>0</v>
      </c>
      <c r="NJH62" s="763">
        <f>'Detailed Budget'!NJT72</f>
        <v>0</v>
      </c>
      <c r="NJI62" s="763">
        <f>'Detailed Budget'!NJU72</f>
        <v>0</v>
      </c>
      <c r="NJJ62" s="763">
        <f>'Detailed Budget'!NJV72</f>
        <v>0</v>
      </c>
      <c r="NJK62" s="763">
        <f>'Detailed Budget'!NJW72</f>
        <v>0</v>
      </c>
      <c r="NJL62" s="763">
        <f>'Detailed Budget'!NJX72</f>
        <v>0</v>
      </c>
      <c r="NJM62" s="763">
        <f>'Detailed Budget'!NJY72</f>
        <v>0</v>
      </c>
      <c r="NJN62" s="763">
        <f>'Detailed Budget'!NJZ72</f>
        <v>0</v>
      </c>
      <c r="NJO62" s="763">
        <f>'Detailed Budget'!NKA72</f>
        <v>0</v>
      </c>
      <c r="NJP62" s="763">
        <f>'Detailed Budget'!NKB72</f>
        <v>0</v>
      </c>
      <c r="NJQ62" s="763">
        <f>'Detailed Budget'!NKC72</f>
        <v>0</v>
      </c>
      <c r="NJR62" s="763">
        <f>'Detailed Budget'!NKD72</f>
        <v>0</v>
      </c>
      <c r="NJS62" s="763">
        <f>'Detailed Budget'!NKE72</f>
        <v>0</v>
      </c>
      <c r="NJT62" s="763">
        <f>'Detailed Budget'!NKF72</f>
        <v>0</v>
      </c>
      <c r="NJU62" s="763">
        <f>'Detailed Budget'!NKG72</f>
        <v>0</v>
      </c>
      <c r="NJV62" s="763">
        <f>'Detailed Budget'!NKH72</f>
        <v>0</v>
      </c>
      <c r="NJW62" s="763">
        <f>'Detailed Budget'!NKI72</f>
        <v>0</v>
      </c>
      <c r="NJX62" s="763">
        <f>'Detailed Budget'!NKJ72</f>
        <v>0</v>
      </c>
      <c r="NJY62" s="763">
        <f>'Detailed Budget'!NKK72</f>
        <v>0</v>
      </c>
      <c r="NJZ62" s="763">
        <f>'Detailed Budget'!NKL72</f>
        <v>0</v>
      </c>
      <c r="NKA62" s="763">
        <f>'Detailed Budget'!NKM72</f>
        <v>0</v>
      </c>
      <c r="NKB62" s="763">
        <f>'Detailed Budget'!NKN72</f>
        <v>0</v>
      </c>
      <c r="NKC62" s="763">
        <f>'Detailed Budget'!NKO72</f>
        <v>0</v>
      </c>
      <c r="NKD62" s="763">
        <f>'Detailed Budget'!NKP72</f>
        <v>0</v>
      </c>
      <c r="NKE62" s="763">
        <f>'Detailed Budget'!NKQ72</f>
        <v>0</v>
      </c>
      <c r="NKF62" s="763">
        <f>'Detailed Budget'!NKR72</f>
        <v>0</v>
      </c>
      <c r="NKG62" s="763">
        <f>'Detailed Budget'!NKS72</f>
        <v>0</v>
      </c>
      <c r="NKH62" s="763">
        <f>'Detailed Budget'!NKT72</f>
        <v>0</v>
      </c>
      <c r="NKI62" s="763">
        <f>'Detailed Budget'!NKU72</f>
        <v>0</v>
      </c>
      <c r="NKJ62" s="763">
        <f>'Detailed Budget'!NKV72</f>
        <v>0</v>
      </c>
      <c r="NKK62" s="763">
        <f>'Detailed Budget'!NKW72</f>
        <v>0</v>
      </c>
      <c r="NKL62" s="763">
        <f>'Detailed Budget'!NKX72</f>
        <v>0</v>
      </c>
      <c r="NKM62" s="763">
        <f>'Detailed Budget'!NKY72</f>
        <v>0</v>
      </c>
      <c r="NKN62" s="763">
        <f>'Detailed Budget'!NKZ72</f>
        <v>0</v>
      </c>
      <c r="NKO62" s="763">
        <f>'Detailed Budget'!NLA72</f>
        <v>0</v>
      </c>
      <c r="NKP62" s="763">
        <f>'Detailed Budget'!NLB72</f>
        <v>0</v>
      </c>
      <c r="NKQ62" s="763">
        <f>'Detailed Budget'!NLC72</f>
        <v>0</v>
      </c>
      <c r="NKR62" s="763">
        <f>'Detailed Budget'!NLD72</f>
        <v>0</v>
      </c>
      <c r="NKS62" s="763">
        <f>'Detailed Budget'!NLE72</f>
        <v>0</v>
      </c>
      <c r="NKT62" s="763">
        <f>'Detailed Budget'!NLF72</f>
        <v>0</v>
      </c>
      <c r="NKU62" s="763">
        <f>'Detailed Budget'!NLG72</f>
        <v>0</v>
      </c>
      <c r="NKV62" s="763">
        <f>'Detailed Budget'!NLH72</f>
        <v>0</v>
      </c>
      <c r="NKW62" s="763">
        <f>'Detailed Budget'!NLI72</f>
        <v>0</v>
      </c>
      <c r="NKX62" s="763">
        <f>'Detailed Budget'!NLJ72</f>
        <v>0</v>
      </c>
      <c r="NKY62" s="763">
        <f>'Detailed Budget'!NLK72</f>
        <v>0</v>
      </c>
      <c r="NKZ62" s="763">
        <f>'Detailed Budget'!NLL72</f>
        <v>0</v>
      </c>
      <c r="NLA62" s="763">
        <f>'Detailed Budget'!NLM72</f>
        <v>0</v>
      </c>
      <c r="NLB62" s="763">
        <f>'Detailed Budget'!NLN72</f>
        <v>0</v>
      </c>
      <c r="NLC62" s="763">
        <f>'Detailed Budget'!NLO72</f>
        <v>0</v>
      </c>
      <c r="NLD62" s="763">
        <f>'Detailed Budget'!NLP72</f>
        <v>0</v>
      </c>
      <c r="NLE62" s="763">
        <f>'Detailed Budget'!NLQ72</f>
        <v>0</v>
      </c>
      <c r="NLF62" s="763">
        <f>'Detailed Budget'!NLR72</f>
        <v>0</v>
      </c>
      <c r="NLG62" s="763">
        <f>'Detailed Budget'!NLS72</f>
        <v>0</v>
      </c>
      <c r="NLH62" s="763">
        <f>'Detailed Budget'!NLT72</f>
        <v>0</v>
      </c>
      <c r="NLI62" s="763">
        <f>'Detailed Budget'!NLU72</f>
        <v>0</v>
      </c>
      <c r="NLJ62" s="763">
        <f>'Detailed Budget'!NLV72</f>
        <v>0</v>
      </c>
      <c r="NLK62" s="763">
        <f>'Detailed Budget'!NLW72</f>
        <v>0</v>
      </c>
      <c r="NLL62" s="763">
        <f>'Detailed Budget'!NLX72</f>
        <v>0</v>
      </c>
      <c r="NLM62" s="763">
        <f>'Detailed Budget'!NLY72</f>
        <v>0</v>
      </c>
      <c r="NLN62" s="763">
        <f>'Detailed Budget'!NLZ72</f>
        <v>0</v>
      </c>
      <c r="NLO62" s="763">
        <f>'Detailed Budget'!NMA72</f>
        <v>0</v>
      </c>
      <c r="NLP62" s="763">
        <f>'Detailed Budget'!NMB72</f>
        <v>0</v>
      </c>
      <c r="NLQ62" s="763">
        <f>'Detailed Budget'!NMC72</f>
        <v>0</v>
      </c>
      <c r="NLR62" s="763">
        <f>'Detailed Budget'!NMD72</f>
        <v>0</v>
      </c>
      <c r="NLS62" s="763">
        <f>'Detailed Budget'!NME72</f>
        <v>0</v>
      </c>
      <c r="NLT62" s="763">
        <f>'Detailed Budget'!NMF72</f>
        <v>0</v>
      </c>
      <c r="NLU62" s="763">
        <f>'Detailed Budget'!NMG72</f>
        <v>0</v>
      </c>
      <c r="NLV62" s="763">
        <f>'Detailed Budget'!NMH72</f>
        <v>0</v>
      </c>
      <c r="NLW62" s="763">
        <f>'Detailed Budget'!NMI72</f>
        <v>0</v>
      </c>
      <c r="NLX62" s="763">
        <f>'Detailed Budget'!NMJ72</f>
        <v>0</v>
      </c>
      <c r="NLY62" s="763">
        <f>'Detailed Budget'!NMK72</f>
        <v>0</v>
      </c>
      <c r="NLZ62" s="763">
        <f>'Detailed Budget'!NML72</f>
        <v>0</v>
      </c>
      <c r="NMA62" s="763">
        <f>'Detailed Budget'!NMM72</f>
        <v>0</v>
      </c>
      <c r="NMB62" s="763">
        <f>'Detailed Budget'!NMN72</f>
        <v>0</v>
      </c>
      <c r="NMC62" s="763">
        <f>'Detailed Budget'!NMO72</f>
        <v>0</v>
      </c>
      <c r="NMD62" s="763">
        <f>'Detailed Budget'!NMP72</f>
        <v>0</v>
      </c>
      <c r="NME62" s="763">
        <f>'Detailed Budget'!NMQ72</f>
        <v>0</v>
      </c>
      <c r="NMF62" s="763">
        <f>'Detailed Budget'!NMR72</f>
        <v>0</v>
      </c>
      <c r="NMG62" s="763">
        <f>'Detailed Budget'!NMS72</f>
        <v>0</v>
      </c>
      <c r="NMH62" s="763">
        <f>'Detailed Budget'!NMT72</f>
        <v>0</v>
      </c>
      <c r="NMI62" s="763">
        <f>'Detailed Budget'!NMU72</f>
        <v>0</v>
      </c>
      <c r="NMJ62" s="763">
        <f>'Detailed Budget'!NMV72</f>
        <v>0</v>
      </c>
      <c r="NMK62" s="763">
        <f>'Detailed Budget'!NMW72</f>
        <v>0</v>
      </c>
      <c r="NML62" s="763">
        <f>'Detailed Budget'!NMX72</f>
        <v>0</v>
      </c>
      <c r="NMM62" s="763">
        <f>'Detailed Budget'!NMY72</f>
        <v>0</v>
      </c>
      <c r="NMN62" s="763">
        <f>'Detailed Budget'!NMZ72</f>
        <v>0</v>
      </c>
      <c r="NMO62" s="763">
        <f>'Detailed Budget'!NNA72</f>
        <v>0</v>
      </c>
      <c r="NMP62" s="763">
        <f>'Detailed Budget'!NNB72</f>
        <v>0</v>
      </c>
      <c r="NMQ62" s="763">
        <f>'Detailed Budget'!NNC72</f>
        <v>0</v>
      </c>
      <c r="NMR62" s="763">
        <f>'Detailed Budget'!NND72</f>
        <v>0</v>
      </c>
      <c r="NMS62" s="763">
        <f>'Detailed Budget'!NNE72</f>
        <v>0</v>
      </c>
      <c r="NMT62" s="763">
        <f>'Detailed Budget'!NNF72</f>
        <v>0</v>
      </c>
      <c r="NMU62" s="763">
        <f>'Detailed Budget'!NNG72</f>
        <v>0</v>
      </c>
      <c r="NMV62" s="763">
        <f>'Detailed Budget'!NNH72</f>
        <v>0</v>
      </c>
      <c r="NMW62" s="763">
        <f>'Detailed Budget'!NNI72</f>
        <v>0</v>
      </c>
      <c r="NMX62" s="763">
        <f>'Detailed Budget'!NNJ72</f>
        <v>0</v>
      </c>
      <c r="NMY62" s="763">
        <f>'Detailed Budget'!NNK72</f>
        <v>0</v>
      </c>
      <c r="NMZ62" s="763">
        <f>'Detailed Budget'!NNL72</f>
        <v>0</v>
      </c>
      <c r="NNA62" s="763">
        <f>'Detailed Budget'!NNM72</f>
        <v>0</v>
      </c>
      <c r="NNB62" s="763">
        <f>'Detailed Budget'!NNN72</f>
        <v>0</v>
      </c>
      <c r="NNC62" s="763">
        <f>'Detailed Budget'!NNO72</f>
        <v>0</v>
      </c>
      <c r="NND62" s="763">
        <f>'Detailed Budget'!NNP72</f>
        <v>0</v>
      </c>
      <c r="NNE62" s="763">
        <f>'Detailed Budget'!NNQ72</f>
        <v>0</v>
      </c>
      <c r="NNF62" s="763">
        <f>'Detailed Budget'!NNR72</f>
        <v>0</v>
      </c>
      <c r="NNG62" s="763">
        <f>'Detailed Budget'!NNS72</f>
        <v>0</v>
      </c>
      <c r="NNH62" s="763">
        <f>'Detailed Budget'!NNT72</f>
        <v>0</v>
      </c>
      <c r="NNI62" s="763">
        <f>'Detailed Budget'!NNU72</f>
        <v>0</v>
      </c>
      <c r="NNJ62" s="763">
        <f>'Detailed Budget'!NNV72</f>
        <v>0</v>
      </c>
      <c r="NNK62" s="763">
        <f>'Detailed Budget'!NNW72</f>
        <v>0</v>
      </c>
      <c r="NNL62" s="763">
        <f>'Detailed Budget'!NNX72</f>
        <v>0</v>
      </c>
      <c r="NNM62" s="763">
        <f>'Detailed Budget'!NNY72</f>
        <v>0</v>
      </c>
      <c r="NNN62" s="763">
        <f>'Detailed Budget'!NNZ72</f>
        <v>0</v>
      </c>
      <c r="NNO62" s="763">
        <f>'Detailed Budget'!NOA72</f>
        <v>0</v>
      </c>
      <c r="NNP62" s="763">
        <f>'Detailed Budget'!NOB72</f>
        <v>0</v>
      </c>
      <c r="NNQ62" s="763">
        <f>'Detailed Budget'!NOC72</f>
        <v>0</v>
      </c>
      <c r="NNR62" s="763">
        <f>'Detailed Budget'!NOD72</f>
        <v>0</v>
      </c>
      <c r="NNS62" s="763">
        <f>'Detailed Budget'!NOE72</f>
        <v>0</v>
      </c>
      <c r="NNT62" s="763">
        <f>'Detailed Budget'!NOF72</f>
        <v>0</v>
      </c>
      <c r="NNU62" s="763">
        <f>'Detailed Budget'!NOG72</f>
        <v>0</v>
      </c>
      <c r="NNV62" s="763">
        <f>'Detailed Budget'!NOH72</f>
        <v>0</v>
      </c>
      <c r="NNW62" s="763">
        <f>'Detailed Budget'!NOI72</f>
        <v>0</v>
      </c>
      <c r="NNX62" s="763">
        <f>'Detailed Budget'!NOJ72</f>
        <v>0</v>
      </c>
      <c r="NNY62" s="763">
        <f>'Detailed Budget'!NOK72</f>
        <v>0</v>
      </c>
      <c r="NNZ62" s="763">
        <f>'Detailed Budget'!NOL72</f>
        <v>0</v>
      </c>
      <c r="NOA62" s="763">
        <f>'Detailed Budget'!NOM72</f>
        <v>0</v>
      </c>
      <c r="NOB62" s="763">
        <f>'Detailed Budget'!NON72</f>
        <v>0</v>
      </c>
      <c r="NOC62" s="763">
        <f>'Detailed Budget'!NOO72</f>
        <v>0</v>
      </c>
      <c r="NOD62" s="763">
        <f>'Detailed Budget'!NOP72</f>
        <v>0</v>
      </c>
      <c r="NOE62" s="763">
        <f>'Detailed Budget'!NOQ72</f>
        <v>0</v>
      </c>
      <c r="NOF62" s="763">
        <f>'Detailed Budget'!NOR72</f>
        <v>0</v>
      </c>
      <c r="NOG62" s="763">
        <f>'Detailed Budget'!NOS72</f>
        <v>0</v>
      </c>
      <c r="NOH62" s="763">
        <f>'Detailed Budget'!NOT72</f>
        <v>0</v>
      </c>
      <c r="NOI62" s="763">
        <f>'Detailed Budget'!NOU72</f>
        <v>0</v>
      </c>
      <c r="NOJ62" s="763">
        <f>'Detailed Budget'!NOV72</f>
        <v>0</v>
      </c>
      <c r="NOK62" s="763">
        <f>'Detailed Budget'!NOW72</f>
        <v>0</v>
      </c>
      <c r="NOL62" s="763">
        <f>'Detailed Budget'!NOX72</f>
        <v>0</v>
      </c>
      <c r="NOM62" s="763">
        <f>'Detailed Budget'!NOY72</f>
        <v>0</v>
      </c>
      <c r="NON62" s="763">
        <f>'Detailed Budget'!NOZ72</f>
        <v>0</v>
      </c>
      <c r="NOO62" s="763">
        <f>'Detailed Budget'!NPA72</f>
        <v>0</v>
      </c>
      <c r="NOP62" s="763">
        <f>'Detailed Budget'!NPB72</f>
        <v>0</v>
      </c>
      <c r="NOQ62" s="763">
        <f>'Detailed Budget'!NPC72</f>
        <v>0</v>
      </c>
      <c r="NOR62" s="763">
        <f>'Detailed Budget'!NPD72</f>
        <v>0</v>
      </c>
      <c r="NOS62" s="763">
        <f>'Detailed Budget'!NPE72</f>
        <v>0</v>
      </c>
      <c r="NOT62" s="763">
        <f>'Detailed Budget'!NPF72</f>
        <v>0</v>
      </c>
      <c r="NOU62" s="763">
        <f>'Detailed Budget'!NPG72</f>
        <v>0</v>
      </c>
      <c r="NOV62" s="763">
        <f>'Detailed Budget'!NPH72</f>
        <v>0</v>
      </c>
      <c r="NOW62" s="763">
        <f>'Detailed Budget'!NPI72</f>
        <v>0</v>
      </c>
      <c r="NOX62" s="763">
        <f>'Detailed Budget'!NPJ72</f>
        <v>0</v>
      </c>
      <c r="NOY62" s="763">
        <f>'Detailed Budget'!NPK72</f>
        <v>0</v>
      </c>
      <c r="NOZ62" s="763">
        <f>'Detailed Budget'!NPL72</f>
        <v>0</v>
      </c>
      <c r="NPA62" s="763">
        <f>'Detailed Budget'!NPM72</f>
        <v>0</v>
      </c>
      <c r="NPB62" s="763">
        <f>'Detailed Budget'!NPN72</f>
        <v>0</v>
      </c>
      <c r="NPC62" s="763">
        <f>'Detailed Budget'!NPO72</f>
        <v>0</v>
      </c>
      <c r="NPD62" s="763">
        <f>'Detailed Budget'!NPP72</f>
        <v>0</v>
      </c>
      <c r="NPE62" s="763">
        <f>'Detailed Budget'!NPQ72</f>
        <v>0</v>
      </c>
      <c r="NPF62" s="763">
        <f>'Detailed Budget'!NPR72</f>
        <v>0</v>
      </c>
      <c r="NPG62" s="763">
        <f>'Detailed Budget'!NPS72</f>
        <v>0</v>
      </c>
      <c r="NPH62" s="763">
        <f>'Detailed Budget'!NPT72</f>
        <v>0</v>
      </c>
      <c r="NPI62" s="763">
        <f>'Detailed Budget'!NPU72</f>
        <v>0</v>
      </c>
      <c r="NPJ62" s="763">
        <f>'Detailed Budget'!NPV72</f>
        <v>0</v>
      </c>
      <c r="NPK62" s="763">
        <f>'Detailed Budget'!NPW72</f>
        <v>0</v>
      </c>
      <c r="NPL62" s="763">
        <f>'Detailed Budget'!NPX72</f>
        <v>0</v>
      </c>
      <c r="NPM62" s="763">
        <f>'Detailed Budget'!NPY72</f>
        <v>0</v>
      </c>
      <c r="NPN62" s="763">
        <f>'Detailed Budget'!NPZ72</f>
        <v>0</v>
      </c>
      <c r="NPO62" s="763">
        <f>'Detailed Budget'!NQA72</f>
        <v>0</v>
      </c>
      <c r="NPP62" s="763">
        <f>'Detailed Budget'!NQB72</f>
        <v>0</v>
      </c>
      <c r="NPQ62" s="763">
        <f>'Detailed Budget'!NQC72</f>
        <v>0</v>
      </c>
      <c r="NPR62" s="763">
        <f>'Detailed Budget'!NQD72</f>
        <v>0</v>
      </c>
      <c r="NPS62" s="763">
        <f>'Detailed Budget'!NQE72</f>
        <v>0</v>
      </c>
      <c r="NPT62" s="763">
        <f>'Detailed Budget'!NQF72</f>
        <v>0</v>
      </c>
      <c r="NPU62" s="763">
        <f>'Detailed Budget'!NQG72</f>
        <v>0</v>
      </c>
      <c r="NPV62" s="763">
        <f>'Detailed Budget'!NQH72</f>
        <v>0</v>
      </c>
      <c r="NPW62" s="763">
        <f>'Detailed Budget'!NQI72</f>
        <v>0</v>
      </c>
      <c r="NPX62" s="763">
        <f>'Detailed Budget'!NQJ72</f>
        <v>0</v>
      </c>
      <c r="NPY62" s="763">
        <f>'Detailed Budget'!NQK72</f>
        <v>0</v>
      </c>
      <c r="NPZ62" s="763">
        <f>'Detailed Budget'!NQL72</f>
        <v>0</v>
      </c>
      <c r="NQA62" s="763">
        <f>'Detailed Budget'!NQM72</f>
        <v>0</v>
      </c>
      <c r="NQB62" s="763">
        <f>'Detailed Budget'!NQN72</f>
        <v>0</v>
      </c>
      <c r="NQC62" s="763">
        <f>'Detailed Budget'!NQO72</f>
        <v>0</v>
      </c>
      <c r="NQD62" s="763">
        <f>'Detailed Budget'!NQP72</f>
        <v>0</v>
      </c>
      <c r="NQE62" s="763">
        <f>'Detailed Budget'!NQQ72</f>
        <v>0</v>
      </c>
      <c r="NQF62" s="763">
        <f>'Detailed Budget'!NQR72</f>
        <v>0</v>
      </c>
      <c r="NQG62" s="763">
        <f>'Detailed Budget'!NQS72</f>
        <v>0</v>
      </c>
      <c r="NQH62" s="763">
        <f>'Detailed Budget'!NQT72</f>
        <v>0</v>
      </c>
      <c r="NQI62" s="763">
        <f>'Detailed Budget'!NQU72</f>
        <v>0</v>
      </c>
      <c r="NQJ62" s="763">
        <f>'Detailed Budget'!NQV72</f>
        <v>0</v>
      </c>
      <c r="NQK62" s="763">
        <f>'Detailed Budget'!NQW72</f>
        <v>0</v>
      </c>
      <c r="NQL62" s="763">
        <f>'Detailed Budget'!NQX72</f>
        <v>0</v>
      </c>
      <c r="NQM62" s="763">
        <f>'Detailed Budget'!NQY72</f>
        <v>0</v>
      </c>
      <c r="NQN62" s="763">
        <f>'Detailed Budget'!NQZ72</f>
        <v>0</v>
      </c>
      <c r="NQO62" s="763">
        <f>'Detailed Budget'!NRA72</f>
        <v>0</v>
      </c>
      <c r="NQP62" s="763">
        <f>'Detailed Budget'!NRB72</f>
        <v>0</v>
      </c>
      <c r="NQQ62" s="763">
        <f>'Detailed Budget'!NRC72</f>
        <v>0</v>
      </c>
      <c r="NQR62" s="763">
        <f>'Detailed Budget'!NRD72</f>
        <v>0</v>
      </c>
      <c r="NQS62" s="763">
        <f>'Detailed Budget'!NRE72</f>
        <v>0</v>
      </c>
      <c r="NQT62" s="763">
        <f>'Detailed Budget'!NRF72</f>
        <v>0</v>
      </c>
      <c r="NQU62" s="763">
        <f>'Detailed Budget'!NRG72</f>
        <v>0</v>
      </c>
      <c r="NQV62" s="763">
        <f>'Detailed Budget'!NRH72</f>
        <v>0</v>
      </c>
      <c r="NQW62" s="763">
        <f>'Detailed Budget'!NRI72</f>
        <v>0</v>
      </c>
      <c r="NQX62" s="763">
        <f>'Detailed Budget'!NRJ72</f>
        <v>0</v>
      </c>
      <c r="NQY62" s="763">
        <f>'Detailed Budget'!NRK72</f>
        <v>0</v>
      </c>
      <c r="NQZ62" s="763">
        <f>'Detailed Budget'!NRL72</f>
        <v>0</v>
      </c>
      <c r="NRA62" s="763">
        <f>'Detailed Budget'!NRM72</f>
        <v>0</v>
      </c>
      <c r="NRB62" s="763">
        <f>'Detailed Budget'!NRN72</f>
        <v>0</v>
      </c>
      <c r="NRC62" s="763">
        <f>'Detailed Budget'!NRO72</f>
        <v>0</v>
      </c>
      <c r="NRD62" s="763">
        <f>'Detailed Budget'!NRP72</f>
        <v>0</v>
      </c>
      <c r="NRE62" s="763">
        <f>'Detailed Budget'!NRQ72</f>
        <v>0</v>
      </c>
      <c r="NRF62" s="763">
        <f>'Detailed Budget'!NRR72</f>
        <v>0</v>
      </c>
      <c r="NRG62" s="763">
        <f>'Detailed Budget'!NRS72</f>
        <v>0</v>
      </c>
      <c r="NRH62" s="763">
        <f>'Detailed Budget'!NRT72</f>
        <v>0</v>
      </c>
      <c r="NRI62" s="763">
        <f>'Detailed Budget'!NRU72</f>
        <v>0</v>
      </c>
      <c r="NRJ62" s="763">
        <f>'Detailed Budget'!NRV72</f>
        <v>0</v>
      </c>
      <c r="NRK62" s="763">
        <f>'Detailed Budget'!NRW72</f>
        <v>0</v>
      </c>
      <c r="NRL62" s="763">
        <f>'Detailed Budget'!NRX72</f>
        <v>0</v>
      </c>
      <c r="NRM62" s="763">
        <f>'Detailed Budget'!NRY72</f>
        <v>0</v>
      </c>
      <c r="NRN62" s="763">
        <f>'Detailed Budget'!NRZ72</f>
        <v>0</v>
      </c>
      <c r="NRO62" s="763">
        <f>'Detailed Budget'!NSA72</f>
        <v>0</v>
      </c>
      <c r="NRP62" s="763">
        <f>'Detailed Budget'!NSB72</f>
        <v>0</v>
      </c>
      <c r="NRQ62" s="763">
        <f>'Detailed Budget'!NSC72</f>
        <v>0</v>
      </c>
      <c r="NRR62" s="763">
        <f>'Detailed Budget'!NSD72</f>
        <v>0</v>
      </c>
      <c r="NRS62" s="763">
        <f>'Detailed Budget'!NSE72</f>
        <v>0</v>
      </c>
      <c r="NRT62" s="763">
        <f>'Detailed Budget'!NSF72</f>
        <v>0</v>
      </c>
      <c r="NRU62" s="763">
        <f>'Detailed Budget'!NSG72</f>
        <v>0</v>
      </c>
      <c r="NRV62" s="763">
        <f>'Detailed Budget'!NSH72</f>
        <v>0</v>
      </c>
      <c r="NRW62" s="763">
        <f>'Detailed Budget'!NSI72</f>
        <v>0</v>
      </c>
      <c r="NRX62" s="763">
        <f>'Detailed Budget'!NSJ72</f>
        <v>0</v>
      </c>
      <c r="NRY62" s="763">
        <f>'Detailed Budget'!NSK72</f>
        <v>0</v>
      </c>
      <c r="NRZ62" s="763">
        <f>'Detailed Budget'!NSL72</f>
        <v>0</v>
      </c>
      <c r="NSA62" s="763">
        <f>'Detailed Budget'!NSM72</f>
        <v>0</v>
      </c>
      <c r="NSB62" s="763">
        <f>'Detailed Budget'!NSN72</f>
        <v>0</v>
      </c>
      <c r="NSC62" s="763">
        <f>'Detailed Budget'!NSO72</f>
        <v>0</v>
      </c>
      <c r="NSD62" s="763">
        <f>'Detailed Budget'!NSP72</f>
        <v>0</v>
      </c>
      <c r="NSE62" s="763">
        <f>'Detailed Budget'!NSQ72</f>
        <v>0</v>
      </c>
      <c r="NSF62" s="763">
        <f>'Detailed Budget'!NSR72</f>
        <v>0</v>
      </c>
      <c r="NSG62" s="763">
        <f>'Detailed Budget'!NSS72</f>
        <v>0</v>
      </c>
      <c r="NSH62" s="763">
        <f>'Detailed Budget'!NST72</f>
        <v>0</v>
      </c>
      <c r="NSI62" s="763">
        <f>'Detailed Budget'!NSU72</f>
        <v>0</v>
      </c>
      <c r="NSJ62" s="763">
        <f>'Detailed Budget'!NSV72</f>
        <v>0</v>
      </c>
      <c r="NSK62" s="763">
        <f>'Detailed Budget'!NSW72</f>
        <v>0</v>
      </c>
      <c r="NSL62" s="763">
        <f>'Detailed Budget'!NSX72</f>
        <v>0</v>
      </c>
      <c r="NSM62" s="763">
        <f>'Detailed Budget'!NSY72</f>
        <v>0</v>
      </c>
      <c r="NSN62" s="763">
        <f>'Detailed Budget'!NSZ72</f>
        <v>0</v>
      </c>
      <c r="NSO62" s="763">
        <f>'Detailed Budget'!NTA72</f>
        <v>0</v>
      </c>
      <c r="NSP62" s="763">
        <f>'Detailed Budget'!NTB72</f>
        <v>0</v>
      </c>
      <c r="NSQ62" s="763">
        <f>'Detailed Budget'!NTC72</f>
        <v>0</v>
      </c>
      <c r="NSR62" s="763">
        <f>'Detailed Budget'!NTD72</f>
        <v>0</v>
      </c>
      <c r="NSS62" s="763">
        <f>'Detailed Budget'!NTE72</f>
        <v>0</v>
      </c>
      <c r="NST62" s="763">
        <f>'Detailed Budget'!NTF72</f>
        <v>0</v>
      </c>
      <c r="NSU62" s="763">
        <f>'Detailed Budget'!NTG72</f>
        <v>0</v>
      </c>
      <c r="NSV62" s="763">
        <f>'Detailed Budget'!NTH72</f>
        <v>0</v>
      </c>
      <c r="NSW62" s="763">
        <f>'Detailed Budget'!NTI72</f>
        <v>0</v>
      </c>
      <c r="NSX62" s="763">
        <f>'Detailed Budget'!NTJ72</f>
        <v>0</v>
      </c>
      <c r="NSY62" s="763">
        <f>'Detailed Budget'!NTK72</f>
        <v>0</v>
      </c>
      <c r="NSZ62" s="763">
        <f>'Detailed Budget'!NTL72</f>
        <v>0</v>
      </c>
      <c r="NTA62" s="763">
        <f>'Detailed Budget'!NTM72</f>
        <v>0</v>
      </c>
      <c r="NTB62" s="763">
        <f>'Detailed Budget'!NTN72</f>
        <v>0</v>
      </c>
      <c r="NTC62" s="763">
        <f>'Detailed Budget'!NTO72</f>
        <v>0</v>
      </c>
      <c r="NTD62" s="763">
        <f>'Detailed Budget'!NTP72</f>
        <v>0</v>
      </c>
      <c r="NTE62" s="763">
        <f>'Detailed Budget'!NTQ72</f>
        <v>0</v>
      </c>
      <c r="NTF62" s="763">
        <f>'Detailed Budget'!NTR72</f>
        <v>0</v>
      </c>
      <c r="NTG62" s="763">
        <f>'Detailed Budget'!NTS72</f>
        <v>0</v>
      </c>
      <c r="NTH62" s="763">
        <f>'Detailed Budget'!NTT72</f>
        <v>0</v>
      </c>
      <c r="NTI62" s="763">
        <f>'Detailed Budget'!NTU72</f>
        <v>0</v>
      </c>
      <c r="NTJ62" s="763">
        <f>'Detailed Budget'!NTV72</f>
        <v>0</v>
      </c>
      <c r="NTK62" s="763">
        <f>'Detailed Budget'!NTW72</f>
        <v>0</v>
      </c>
      <c r="NTL62" s="763">
        <f>'Detailed Budget'!NTX72</f>
        <v>0</v>
      </c>
      <c r="NTM62" s="763">
        <f>'Detailed Budget'!NTY72</f>
        <v>0</v>
      </c>
      <c r="NTN62" s="763">
        <f>'Detailed Budget'!NTZ72</f>
        <v>0</v>
      </c>
      <c r="NTO62" s="763">
        <f>'Detailed Budget'!NUA72</f>
        <v>0</v>
      </c>
      <c r="NTP62" s="763">
        <f>'Detailed Budget'!NUB72</f>
        <v>0</v>
      </c>
      <c r="NTQ62" s="763">
        <f>'Detailed Budget'!NUC72</f>
        <v>0</v>
      </c>
      <c r="NTR62" s="763">
        <f>'Detailed Budget'!NUD72</f>
        <v>0</v>
      </c>
      <c r="NTS62" s="763">
        <f>'Detailed Budget'!NUE72</f>
        <v>0</v>
      </c>
      <c r="NTT62" s="763">
        <f>'Detailed Budget'!NUF72</f>
        <v>0</v>
      </c>
      <c r="NTU62" s="763">
        <f>'Detailed Budget'!NUG72</f>
        <v>0</v>
      </c>
      <c r="NTV62" s="763">
        <f>'Detailed Budget'!NUH72</f>
        <v>0</v>
      </c>
      <c r="NTW62" s="763">
        <f>'Detailed Budget'!NUI72</f>
        <v>0</v>
      </c>
      <c r="NTX62" s="763">
        <f>'Detailed Budget'!NUJ72</f>
        <v>0</v>
      </c>
      <c r="NTY62" s="763">
        <f>'Detailed Budget'!NUK72</f>
        <v>0</v>
      </c>
      <c r="NTZ62" s="763">
        <f>'Detailed Budget'!NUL72</f>
        <v>0</v>
      </c>
      <c r="NUA62" s="763">
        <f>'Detailed Budget'!NUM72</f>
        <v>0</v>
      </c>
      <c r="NUB62" s="763">
        <f>'Detailed Budget'!NUN72</f>
        <v>0</v>
      </c>
      <c r="NUC62" s="763">
        <f>'Detailed Budget'!NUO72</f>
        <v>0</v>
      </c>
      <c r="NUD62" s="763">
        <f>'Detailed Budget'!NUP72</f>
        <v>0</v>
      </c>
      <c r="NUE62" s="763">
        <f>'Detailed Budget'!NUQ72</f>
        <v>0</v>
      </c>
      <c r="NUF62" s="763">
        <f>'Detailed Budget'!NUR72</f>
        <v>0</v>
      </c>
      <c r="NUG62" s="763">
        <f>'Detailed Budget'!NUS72</f>
        <v>0</v>
      </c>
      <c r="NUH62" s="763">
        <f>'Detailed Budget'!NUT72</f>
        <v>0</v>
      </c>
      <c r="NUI62" s="763">
        <f>'Detailed Budget'!NUU72</f>
        <v>0</v>
      </c>
      <c r="NUJ62" s="763">
        <f>'Detailed Budget'!NUV72</f>
        <v>0</v>
      </c>
      <c r="NUK62" s="763">
        <f>'Detailed Budget'!NUW72</f>
        <v>0</v>
      </c>
      <c r="NUL62" s="763">
        <f>'Detailed Budget'!NUX72</f>
        <v>0</v>
      </c>
      <c r="NUM62" s="763">
        <f>'Detailed Budget'!NUY72</f>
        <v>0</v>
      </c>
      <c r="NUN62" s="763">
        <f>'Detailed Budget'!NUZ72</f>
        <v>0</v>
      </c>
      <c r="NUO62" s="763">
        <f>'Detailed Budget'!NVA72</f>
        <v>0</v>
      </c>
      <c r="NUP62" s="763">
        <f>'Detailed Budget'!NVB72</f>
        <v>0</v>
      </c>
      <c r="NUQ62" s="763">
        <f>'Detailed Budget'!NVC72</f>
        <v>0</v>
      </c>
      <c r="NUR62" s="763">
        <f>'Detailed Budget'!NVD72</f>
        <v>0</v>
      </c>
      <c r="NUS62" s="763">
        <f>'Detailed Budget'!NVE72</f>
        <v>0</v>
      </c>
      <c r="NUT62" s="763">
        <f>'Detailed Budget'!NVF72</f>
        <v>0</v>
      </c>
      <c r="NUU62" s="763">
        <f>'Detailed Budget'!NVG72</f>
        <v>0</v>
      </c>
      <c r="NUV62" s="763">
        <f>'Detailed Budget'!NVH72</f>
        <v>0</v>
      </c>
      <c r="NUW62" s="763">
        <f>'Detailed Budget'!NVI72</f>
        <v>0</v>
      </c>
      <c r="NUX62" s="763">
        <f>'Detailed Budget'!NVJ72</f>
        <v>0</v>
      </c>
      <c r="NUY62" s="763">
        <f>'Detailed Budget'!NVK72</f>
        <v>0</v>
      </c>
      <c r="NUZ62" s="763">
        <f>'Detailed Budget'!NVL72</f>
        <v>0</v>
      </c>
      <c r="NVA62" s="763">
        <f>'Detailed Budget'!NVM72</f>
        <v>0</v>
      </c>
      <c r="NVB62" s="763">
        <f>'Detailed Budget'!NVN72</f>
        <v>0</v>
      </c>
      <c r="NVC62" s="763">
        <f>'Detailed Budget'!NVO72</f>
        <v>0</v>
      </c>
      <c r="NVD62" s="763">
        <f>'Detailed Budget'!NVP72</f>
        <v>0</v>
      </c>
      <c r="NVE62" s="763">
        <f>'Detailed Budget'!NVQ72</f>
        <v>0</v>
      </c>
      <c r="NVF62" s="763">
        <f>'Detailed Budget'!NVR72</f>
        <v>0</v>
      </c>
      <c r="NVG62" s="763">
        <f>'Detailed Budget'!NVS72</f>
        <v>0</v>
      </c>
      <c r="NVH62" s="763">
        <f>'Detailed Budget'!NVT72</f>
        <v>0</v>
      </c>
      <c r="NVI62" s="763">
        <f>'Detailed Budget'!NVU72</f>
        <v>0</v>
      </c>
      <c r="NVJ62" s="763">
        <f>'Detailed Budget'!NVV72</f>
        <v>0</v>
      </c>
      <c r="NVK62" s="763">
        <f>'Detailed Budget'!NVW72</f>
        <v>0</v>
      </c>
      <c r="NVL62" s="763">
        <f>'Detailed Budget'!NVX72</f>
        <v>0</v>
      </c>
      <c r="NVM62" s="763">
        <f>'Detailed Budget'!NVY72</f>
        <v>0</v>
      </c>
      <c r="NVN62" s="763">
        <f>'Detailed Budget'!NVZ72</f>
        <v>0</v>
      </c>
      <c r="NVO62" s="763">
        <f>'Detailed Budget'!NWA72</f>
        <v>0</v>
      </c>
      <c r="NVP62" s="763">
        <f>'Detailed Budget'!NWB72</f>
        <v>0</v>
      </c>
      <c r="NVQ62" s="763">
        <f>'Detailed Budget'!NWC72</f>
        <v>0</v>
      </c>
      <c r="NVR62" s="763">
        <f>'Detailed Budget'!NWD72</f>
        <v>0</v>
      </c>
      <c r="NVS62" s="763">
        <f>'Detailed Budget'!NWE72</f>
        <v>0</v>
      </c>
      <c r="NVT62" s="763">
        <f>'Detailed Budget'!NWF72</f>
        <v>0</v>
      </c>
      <c r="NVU62" s="763">
        <f>'Detailed Budget'!NWG72</f>
        <v>0</v>
      </c>
      <c r="NVV62" s="763">
        <f>'Detailed Budget'!NWH72</f>
        <v>0</v>
      </c>
      <c r="NVW62" s="763">
        <f>'Detailed Budget'!NWI72</f>
        <v>0</v>
      </c>
      <c r="NVX62" s="763">
        <f>'Detailed Budget'!NWJ72</f>
        <v>0</v>
      </c>
      <c r="NVY62" s="763">
        <f>'Detailed Budget'!NWK72</f>
        <v>0</v>
      </c>
      <c r="NVZ62" s="763">
        <f>'Detailed Budget'!NWL72</f>
        <v>0</v>
      </c>
      <c r="NWA62" s="763">
        <f>'Detailed Budget'!NWM72</f>
        <v>0</v>
      </c>
      <c r="NWB62" s="763">
        <f>'Detailed Budget'!NWN72</f>
        <v>0</v>
      </c>
      <c r="NWC62" s="763">
        <f>'Detailed Budget'!NWO72</f>
        <v>0</v>
      </c>
      <c r="NWD62" s="763">
        <f>'Detailed Budget'!NWP72</f>
        <v>0</v>
      </c>
      <c r="NWE62" s="763">
        <f>'Detailed Budget'!NWQ72</f>
        <v>0</v>
      </c>
      <c r="NWF62" s="763">
        <f>'Detailed Budget'!NWR72</f>
        <v>0</v>
      </c>
      <c r="NWG62" s="763">
        <f>'Detailed Budget'!NWS72</f>
        <v>0</v>
      </c>
      <c r="NWH62" s="763">
        <f>'Detailed Budget'!NWT72</f>
        <v>0</v>
      </c>
      <c r="NWI62" s="763">
        <f>'Detailed Budget'!NWU72</f>
        <v>0</v>
      </c>
      <c r="NWJ62" s="763">
        <f>'Detailed Budget'!NWV72</f>
        <v>0</v>
      </c>
      <c r="NWK62" s="763">
        <f>'Detailed Budget'!NWW72</f>
        <v>0</v>
      </c>
      <c r="NWL62" s="763">
        <f>'Detailed Budget'!NWX72</f>
        <v>0</v>
      </c>
      <c r="NWM62" s="763">
        <f>'Detailed Budget'!NWY72</f>
        <v>0</v>
      </c>
      <c r="NWN62" s="763">
        <f>'Detailed Budget'!NWZ72</f>
        <v>0</v>
      </c>
      <c r="NWO62" s="763">
        <f>'Detailed Budget'!NXA72</f>
        <v>0</v>
      </c>
      <c r="NWP62" s="763">
        <f>'Detailed Budget'!NXB72</f>
        <v>0</v>
      </c>
      <c r="NWQ62" s="763">
        <f>'Detailed Budget'!NXC72</f>
        <v>0</v>
      </c>
      <c r="NWR62" s="763">
        <f>'Detailed Budget'!NXD72</f>
        <v>0</v>
      </c>
      <c r="NWS62" s="763">
        <f>'Detailed Budget'!NXE72</f>
        <v>0</v>
      </c>
      <c r="NWT62" s="763">
        <f>'Detailed Budget'!NXF72</f>
        <v>0</v>
      </c>
      <c r="NWU62" s="763">
        <f>'Detailed Budget'!NXG72</f>
        <v>0</v>
      </c>
      <c r="NWV62" s="763">
        <f>'Detailed Budget'!NXH72</f>
        <v>0</v>
      </c>
      <c r="NWW62" s="763">
        <f>'Detailed Budget'!NXI72</f>
        <v>0</v>
      </c>
      <c r="NWX62" s="763">
        <f>'Detailed Budget'!NXJ72</f>
        <v>0</v>
      </c>
      <c r="NWY62" s="763">
        <f>'Detailed Budget'!NXK72</f>
        <v>0</v>
      </c>
      <c r="NWZ62" s="763">
        <f>'Detailed Budget'!NXL72</f>
        <v>0</v>
      </c>
      <c r="NXA62" s="763">
        <f>'Detailed Budget'!NXM72</f>
        <v>0</v>
      </c>
      <c r="NXB62" s="763">
        <f>'Detailed Budget'!NXN72</f>
        <v>0</v>
      </c>
      <c r="NXC62" s="763">
        <f>'Detailed Budget'!NXO72</f>
        <v>0</v>
      </c>
      <c r="NXD62" s="763">
        <f>'Detailed Budget'!NXP72</f>
        <v>0</v>
      </c>
      <c r="NXE62" s="763">
        <f>'Detailed Budget'!NXQ72</f>
        <v>0</v>
      </c>
      <c r="NXF62" s="763">
        <f>'Detailed Budget'!NXR72</f>
        <v>0</v>
      </c>
      <c r="NXG62" s="763">
        <f>'Detailed Budget'!NXS72</f>
        <v>0</v>
      </c>
      <c r="NXH62" s="763">
        <f>'Detailed Budget'!NXT72</f>
        <v>0</v>
      </c>
      <c r="NXI62" s="763">
        <f>'Detailed Budget'!NXU72</f>
        <v>0</v>
      </c>
      <c r="NXJ62" s="763">
        <f>'Detailed Budget'!NXV72</f>
        <v>0</v>
      </c>
      <c r="NXK62" s="763">
        <f>'Detailed Budget'!NXW72</f>
        <v>0</v>
      </c>
      <c r="NXL62" s="763">
        <f>'Detailed Budget'!NXX72</f>
        <v>0</v>
      </c>
      <c r="NXM62" s="763">
        <f>'Detailed Budget'!NXY72</f>
        <v>0</v>
      </c>
      <c r="NXN62" s="763">
        <f>'Detailed Budget'!NXZ72</f>
        <v>0</v>
      </c>
      <c r="NXO62" s="763">
        <f>'Detailed Budget'!NYA72</f>
        <v>0</v>
      </c>
      <c r="NXP62" s="763">
        <f>'Detailed Budget'!NYB72</f>
        <v>0</v>
      </c>
      <c r="NXQ62" s="763">
        <f>'Detailed Budget'!NYC72</f>
        <v>0</v>
      </c>
      <c r="NXR62" s="763">
        <f>'Detailed Budget'!NYD72</f>
        <v>0</v>
      </c>
      <c r="NXS62" s="763">
        <f>'Detailed Budget'!NYE72</f>
        <v>0</v>
      </c>
      <c r="NXT62" s="763">
        <f>'Detailed Budget'!NYF72</f>
        <v>0</v>
      </c>
      <c r="NXU62" s="763">
        <f>'Detailed Budget'!NYG72</f>
        <v>0</v>
      </c>
      <c r="NXV62" s="763">
        <f>'Detailed Budget'!NYH72</f>
        <v>0</v>
      </c>
      <c r="NXW62" s="763">
        <f>'Detailed Budget'!NYI72</f>
        <v>0</v>
      </c>
      <c r="NXX62" s="763">
        <f>'Detailed Budget'!NYJ72</f>
        <v>0</v>
      </c>
      <c r="NXY62" s="763">
        <f>'Detailed Budget'!NYK72</f>
        <v>0</v>
      </c>
      <c r="NXZ62" s="763">
        <f>'Detailed Budget'!NYL72</f>
        <v>0</v>
      </c>
      <c r="NYA62" s="763">
        <f>'Detailed Budget'!NYM72</f>
        <v>0</v>
      </c>
      <c r="NYB62" s="763">
        <f>'Detailed Budget'!NYN72</f>
        <v>0</v>
      </c>
      <c r="NYC62" s="763">
        <f>'Detailed Budget'!NYO72</f>
        <v>0</v>
      </c>
      <c r="NYD62" s="763">
        <f>'Detailed Budget'!NYP72</f>
        <v>0</v>
      </c>
      <c r="NYE62" s="763">
        <f>'Detailed Budget'!NYQ72</f>
        <v>0</v>
      </c>
      <c r="NYF62" s="763">
        <f>'Detailed Budget'!NYR72</f>
        <v>0</v>
      </c>
      <c r="NYG62" s="763">
        <f>'Detailed Budget'!NYS72</f>
        <v>0</v>
      </c>
      <c r="NYH62" s="763">
        <f>'Detailed Budget'!NYT72</f>
        <v>0</v>
      </c>
      <c r="NYI62" s="763">
        <f>'Detailed Budget'!NYU72</f>
        <v>0</v>
      </c>
      <c r="NYJ62" s="763">
        <f>'Detailed Budget'!NYV72</f>
        <v>0</v>
      </c>
      <c r="NYK62" s="763">
        <f>'Detailed Budget'!NYW72</f>
        <v>0</v>
      </c>
      <c r="NYL62" s="763">
        <f>'Detailed Budget'!NYX72</f>
        <v>0</v>
      </c>
      <c r="NYM62" s="763">
        <f>'Detailed Budget'!NYY72</f>
        <v>0</v>
      </c>
      <c r="NYN62" s="763">
        <f>'Detailed Budget'!NYZ72</f>
        <v>0</v>
      </c>
      <c r="NYO62" s="763">
        <f>'Detailed Budget'!NZA72</f>
        <v>0</v>
      </c>
      <c r="NYP62" s="763">
        <f>'Detailed Budget'!NZB72</f>
        <v>0</v>
      </c>
      <c r="NYQ62" s="763">
        <f>'Detailed Budget'!NZC72</f>
        <v>0</v>
      </c>
      <c r="NYR62" s="763">
        <f>'Detailed Budget'!NZD72</f>
        <v>0</v>
      </c>
      <c r="NYS62" s="763">
        <f>'Detailed Budget'!NZE72</f>
        <v>0</v>
      </c>
      <c r="NYT62" s="763">
        <f>'Detailed Budget'!NZF72</f>
        <v>0</v>
      </c>
      <c r="NYU62" s="763">
        <f>'Detailed Budget'!NZG72</f>
        <v>0</v>
      </c>
      <c r="NYV62" s="763">
        <f>'Detailed Budget'!NZH72</f>
        <v>0</v>
      </c>
      <c r="NYW62" s="763">
        <f>'Detailed Budget'!NZI72</f>
        <v>0</v>
      </c>
      <c r="NYX62" s="763">
        <f>'Detailed Budget'!NZJ72</f>
        <v>0</v>
      </c>
      <c r="NYY62" s="763">
        <f>'Detailed Budget'!NZK72</f>
        <v>0</v>
      </c>
      <c r="NYZ62" s="763">
        <f>'Detailed Budget'!NZL72</f>
        <v>0</v>
      </c>
      <c r="NZA62" s="763">
        <f>'Detailed Budget'!NZM72</f>
        <v>0</v>
      </c>
      <c r="NZB62" s="763">
        <f>'Detailed Budget'!NZN72</f>
        <v>0</v>
      </c>
      <c r="NZC62" s="763">
        <f>'Detailed Budget'!NZO72</f>
        <v>0</v>
      </c>
      <c r="NZD62" s="763">
        <f>'Detailed Budget'!NZP72</f>
        <v>0</v>
      </c>
      <c r="NZE62" s="763">
        <f>'Detailed Budget'!NZQ72</f>
        <v>0</v>
      </c>
      <c r="NZF62" s="763">
        <f>'Detailed Budget'!NZR72</f>
        <v>0</v>
      </c>
      <c r="NZG62" s="763">
        <f>'Detailed Budget'!NZS72</f>
        <v>0</v>
      </c>
      <c r="NZH62" s="763">
        <f>'Detailed Budget'!NZT72</f>
        <v>0</v>
      </c>
      <c r="NZI62" s="763">
        <f>'Detailed Budget'!NZU72</f>
        <v>0</v>
      </c>
      <c r="NZJ62" s="763">
        <f>'Detailed Budget'!NZV72</f>
        <v>0</v>
      </c>
      <c r="NZK62" s="763">
        <f>'Detailed Budget'!NZW72</f>
        <v>0</v>
      </c>
      <c r="NZL62" s="763">
        <f>'Detailed Budget'!NZX72</f>
        <v>0</v>
      </c>
      <c r="NZM62" s="763">
        <f>'Detailed Budget'!NZY72</f>
        <v>0</v>
      </c>
      <c r="NZN62" s="763">
        <f>'Detailed Budget'!NZZ72</f>
        <v>0</v>
      </c>
      <c r="NZO62" s="763">
        <f>'Detailed Budget'!OAA72</f>
        <v>0</v>
      </c>
      <c r="NZP62" s="763">
        <f>'Detailed Budget'!OAB72</f>
        <v>0</v>
      </c>
      <c r="NZQ62" s="763">
        <f>'Detailed Budget'!OAC72</f>
        <v>0</v>
      </c>
      <c r="NZR62" s="763">
        <f>'Detailed Budget'!OAD72</f>
        <v>0</v>
      </c>
      <c r="NZS62" s="763">
        <f>'Detailed Budget'!OAE72</f>
        <v>0</v>
      </c>
      <c r="NZT62" s="763">
        <f>'Detailed Budget'!OAF72</f>
        <v>0</v>
      </c>
      <c r="NZU62" s="763">
        <f>'Detailed Budget'!OAG72</f>
        <v>0</v>
      </c>
      <c r="NZV62" s="763">
        <f>'Detailed Budget'!OAH72</f>
        <v>0</v>
      </c>
      <c r="NZW62" s="763">
        <f>'Detailed Budget'!OAI72</f>
        <v>0</v>
      </c>
      <c r="NZX62" s="763">
        <f>'Detailed Budget'!OAJ72</f>
        <v>0</v>
      </c>
      <c r="NZY62" s="763">
        <f>'Detailed Budget'!OAK72</f>
        <v>0</v>
      </c>
      <c r="NZZ62" s="763">
        <f>'Detailed Budget'!OAL72</f>
        <v>0</v>
      </c>
      <c r="OAA62" s="763">
        <f>'Detailed Budget'!OAM72</f>
        <v>0</v>
      </c>
      <c r="OAB62" s="763">
        <f>'Detailed Budget'!OAN72</f>
        <v>0</v>
      </c>
      <c r="OAC62" s="763">
        <f>'Detailed Budget'!OAO72</f>
        <v>0</v>
      </c>
      <c r="OAD62" s="763">
        <f>'Detailed Budget'!OAP72</f>
        <v>0</v>
      </c>
      <c r="OAE62" s="763">
        <f>'Detailed Budget'!OAQ72</f>
        <v>0</v>
      </c>
      <c r="OAF62" s="763">
        <f>'Detailed Budget'!OAR72</f>
        <v>0</v>
      </c>
      <c r="OAG62" s="763">
        <f>'Detailed Budget'!OAS72</f>
        <v>0</v>
      </c>
      <c r="OAH62" s="763">
        <f>'Detailed Budget'!OAT72</f>
        <v>0</v>
      </c>
      <c r="OAI62" s="763">
        <f>'Detailed Budget'!OAU72</f>
        <v>0</v>
      </c>
      <c r="OAJ62" s="763">
        <f>'Detailed Budget'!OAV72</f>
        <v>0</v>
      </c>
      <c r="OAK62" s="763">
        <f>'Detailed Budget'!OAW72</f>
        <v>0</v>
      </c>
      <c r="OAL62" s="763">
        <f>'Detailed Budget'!OAX72</f>
        <v>0</v>
      </c>
      <c r="OAM62" s="763">
        <f>'Detailed Budget'!OAY72</f>
        <v>0</v>
      </c>
      <c r="OAN62" s="763">
        <f>'Detailed Budget'!OAZ72</f>
        <v>0</v>
      </c>
      <c r="OAO62" s="763">
        <f>'Detailed Budget'!OBA72</f>
        <v>0</v>
      </c>
      <c r="OAP62" s="763">
        <f>'Detailed Budget'!OBB72</f>
        <v>0</v>
      </c>
      <c r="OAQ62" s="763">
        <f>'Detailed Budget'!OBC72</f>
        <v>0</v>
      </c>
      <c r="OAR62" s="763">
        <f>'Detailed Budget'!OBD72</f>
        <v>0</v>
      </c>
      <c r="OAS62" s="763">
        <f>'Detailed Budget'!OBE72</f>
        <v>0</v>
      </c>
      <c r="OAT62" s="763">
        <f>'Detailed Budget'!OBF72</f>
        <v>0</v>
      </c>
      <c r="OAU62" s="763">
        <f>'Detailed Budget'!OBG72</f>
        <v>0</v>
      </c>
      <c r="OAV62" s="763">
        <f>'Detailed Budget'!OBH72</f>
        <v>0</v>
      </c>
      <c r="OAW62" s="763">
        <f>'Detailed Budget'!OBI72</f>
        <v>0</v>
      </c>
      <c r="OAX62" s="763">
        <f>'Detailed Budget'!OBJ72</f>
        <v>0</v>
      </c>
      <c r="OAY62" s="763">
        <f>'Detailed Budget'!OBK72</f>
        <v>0</v>
      </c>
      <c r="OAZ62" s="763">
        <f>'Detailed Budget'!OBL72</f>
        <v>0</v>
      </c>
      <c r="OBA62" s="763">
        <f>'Detailed Budget'!OBM72</f>
        <v>0</v>
      </c>
      <c r="OBB62" s="763">
        <f>'Detailed Budget'!OBN72</f>
        <v>0</v>
      </c>
      <c r="OBC62" s="763">
        <f>'Detailed Budget'!OBO72</f>
        <v>0</v>
      </c>
      <c r="OBD62" s="763">
        <f>'Detailed Budget'!OBP72</f>
        <v>0</v>
      </c>
      <c r="OBE62" s="763">
        <f>'Detailed Budget'!OBQ72</f>
        <v>0</v>
      </c>
      <c r="OBF62" s="763">
        <f>'Detailed Budget'!OBR72</f>
        <v>0</v>
      </c>
      <c r="OBG62" s="763">
        <f>'Detailed Budget'!OBS72</f>
        <v>0</v>
      </c>
      <c r="OBH62" s="763">
        <f>'Detailed Budget'!OBT72</f>
        <v>0</v>
      </c>
      <c r="OBI62" s="763">
        <f>'Detailed Budget'!OBU72</f>
        <v>0</v>
      </c>
      <c r="OBJ62" s="763">
        <f>'Detailed Budget'!OBV72</f>
        <v>0</v>
      </c>
      <c r="OBK62" s="763">
        <f>'Detailed Budget'!OBW72</f>
        <v>0</v>
      </c>
      <c r="OBL62" s="763">
        <f>'Detailed Budget'!OBX72</f>
        <v>0</v>
      </c>
      <c r="OBM62" s="763">
        <f>'Detailed Budget'!OBY72</f>
        <v>0</v>
      </c>
      <c r="OBN62" s="763">
        <f>'Detailed Budget'!OBZ72</f>
        <v>0</v>
      </c>
      <c r="OBO62" s="763">
        <f>'Detailed Budget'!OCA72</f>
        <v>0</v>
      </c>
      <c r="OBP62" s="763">
        <f>'Detailed Budget'!OCB72</f>
        <v>0</v>
      </c>
      <c r="OBQ62" s="763">
        <f>'Detailed Budget'!OCC72</f>
        <v>0</v>
      </c>
      <c r="OBR62" s="763">
        <f>'Detailed Budget'!OCD72</f>
        <v>0</v>
      </c>
      <c r="OBS62" s="763">
        <f>'Detailed Budget'!OCE72</f>
        <v>0</v>
      </c>
      <c r="OBT62" s="763">
        <f>'Detailed Budget'!OCF72</f>
        <v>0</v>
      </c>
      <c r="OBU62" s="763">
        <f>'Detailed Budget'!OCG72</f>
        <v>0</v>
      </c>
      <c r="OBV62" s="763">
        <f>'Detailed Budget'!OCH72</f>
        <v>0</v>
      </c>
      <c r="OBW62" s="763">
        <f>'Detailed Budget'!OCI72</f>
        <v>0</v>
      </c>
      <c r="OBX62" s="763">
        <f>'Detailed Budget'!OCJ72</f>
        <v>0</v>
      </c>
      <c r="OBY62" s="763">
        <f>'Detailed Budget'!OCK72</f>
        <v>0</v>
      </c>
      <c r="OBZ62" s="763">
        <f>'Detailed Budget'!OCL72</f>
        <v>0</v>
      </c>
      <c r="OCA62" s="763">
        <f>'Detailed Budget'!OCM72</f>
        <v>0</v>
      </c>
      <c r="OCB62" s="763">
        <f>'Detailed Budget'!OCN72</f>
        <v>0</v>
      </c>
      <c r="OCC62" s="763">
        <f>'Detailed Budget'!OCO72</f>
        <v>0</v>
      </c>
      <c r="OCD62" s="763">
        <f>'Detailed Budget'!OCP72</f>
        <v>0</v>
      </c>
      <c r="OCE62" s="763">
        <f>'Detailed Budget'!OCQ72</f>
        <v>0</v>
      </c>
      <c r="OCF62" s="763">
        <f>'Detailed Budget'!OCR72</f>
        <v>0</v>
      </c>
      <c r="OCG62" s="763">
        <f>'Detailed Budget'!OCS72</f>
        <v>0</v>
      </c>
      <c r="OCH62" s="763">
        <f>'Detailed Budget'!OCT72</f>
        <v>0</v>
      </c>
      <c r="OCI62" s="763">
        <f>'Detailed Budget'!OCU72</f>
        <v>0</v>
      </c>
      <c r="OCJ62" s="763">
        <f>'Detailed Budget'!OCV72</f>
        <v>0</v>
      </c>
      <c r="OCK62" s="763">
        <f>'Detailed Budget'!OCW72</f>
        <v>0</v>
      </c>
      <c r="OCL62" s="763">
        <f>'Detailed Budget'!OCX72</f>
        <v>0</v>
      </c>
      <c r="OCM62" s="763">
        <f>'Detailed Budget'!OCY72</f>
        <v>0</v>
      </c>
      <c r="OCN62" s="763">
        <f>'Detailed Budget'!OCZ72</f>
        <v>0</v>
      </c>
      <c r="OCO62" s="763">
        <f>'Detailed Budget'!ODA72</f>
        <v>0</v>
      </c>
      <c r="OCP62" s="763">
        <f>'Detailed Budget'!ODB72</f>
        <v>0</v>
      </c>
      <c r="OCQ62" s="763">
        <f>'Detailed Budget'!ODC72</f>
        <v>0</v>
      </c>
      <c r="OCR62" s="763">
        <f>'Detailed Budget'!ODD72</f>
        <v>0</v>
      </c>
      <c r="OCS62" s="763">
        <f>'Detailed Budget'!ODE72</f>
        <v>0</v>
      </c>
      <c r="OCT62" s="763">
        <f>'Detailed Budget'!ODF72</f>
        <v>0</v>
      </c>
      <c r="OCU62" s="763">
        <f>'Detailed Budget'!ODG72</f>
        <v>0</v>
      </c>
      <c r="OCV62" s="763">
        <f>'Detailed Budget'!ODH72</f>
        <v>0</v>
      </c>
      <c r="OCW62" s="763">
        <f>'Detailed Budget'!ODI72</f>
        <v>0</v>
      </c>
      <c r="OCX62" s="763">
        <f>'Detailed Budget'!ODJ72</f>
        <v>0</v>
      </c>
      <c r="OCY62" s="763">
        <f>'Detailed Budget'!ODK72</f>
        <v>0</v>
      </c>
      <c r="OCZ62" s="763">
        <f>'Detailed Budget'!ODL72</f>
        <v>0</v>
      </c>
      <c r="ODA62" s="763">
        <f>'Detailed Budget'!ODM72</f>
        <v>0</v>
      </c>
      <c r="ODB62" s="763">
        <f>'Detailed Budget'!ODN72</f>
        <v>0</v>
      </c>
      <c r="ODC62" s="763">
        <f>'Detailed Budget'!ODO72</f>
        <v>0</v>
      </c>
      <c r="ODD62" s="763">
        <f>'Detailed Budget'!ODP72</f>
        <v>0</v>
      </c>
      <c r="ODE62" s="763">
        <f>'Detailed Budget'!ODQ72</f>
        <v>0</v>
      </c>
      <c r="ODF62" s="763">
        <f>'Detailed Budget'!ODR72</f>
        <v>0</v>
      </c>
      <c r="ODG62" s="763">
        <f>'Detailed Budget'!ODS72</f>
        <v>0</v>
      </c>
      <c r="ODH62" s="763">
        <f>'Detailed Budget'!ODT72</f>
        <v>0</v>
      </c>
      <c r="ODI62" s="763">
        <f>'Detailed Budget'!ODU72</f>
        <v>0</v>
      </c>
      <c r="ODJ62" s="763">
        <f>'Detailed Budget'!ODV72</f>
        <v>0</v>
      </c>
      <c r="ODK62" s="763">
        <f>'Detailed Budget'!ODW72</f>
        <v>0</v>
      </c>
      <c r="ODL62" s="763">
        <f>'Detailed Budget'!ODX72</f>
        <v>0</v>
      </c>
      <c r="ODM62" s="763">
        <f>'Detailed Budget'!ODY72</f>
        <v>0</v>
      </c>
      <c r="ODN62" s="763">
        <f>'Detailed Budget'!ODZ72</f>
        <v>0</v>
      </c>
      <c r="ODO62" s="763">
        <f>'Detailed Budget'!OEA72</f>
        <v>0</v>
      </c>
      <c r="ODP62" s="763">
        <f>'Detailed Budget'!OEB72</f>
        <v>0</v>
      </c>
      <c r="ODQ62" s="763">
        <f>'Detailed Budget'!OEC72</f>
        <v>0</v>
      </c>
      <c r="ODR62" s="763">
        <f>'Detailed Budget'!OED72</f>
        <v>0</v>
      </c>
      <c r="ODS62" s="763">
        <f>'Detailed Budget'!OEE72</f>
        <v>0</v>
      </c>
      <c r="ODT62" s="763">
        <f>'Detailed Budget'!OEF72</f>
        <v>0</v>
      </c>
      <c r="ODU62" s="763">
        <f>'Detailed Budget'!OEG72</f>
        <v>0</v>
      </c>
      <c r="ODV62" s="763">
        <f>'Detailed Budget'!OEH72</f>
        <v>0</v>
      </c>
      <c r="ODW62" s="763">
        <f>'Detailed Budget'!OEI72</f>
        <v>0</v>
      </c>
      <c r="ODX62" s="763">
        <f>'Detailed Budget'!OEJ72</f>
        <v>0</v>
      </c>
      <c r="ODY62" s="763">
        <f>'Detailed Budget'!OEK72</f>
        <v>0</v>
      </c>
      <c r="ODZ62" s="763">
        <f>'Detailed Budget'!OEL72</f>
        <v>0</v>
      </c>
      <c r="OEA62" s="763">
        <f>'Detailed Budget'!OEM72</f>
        <v>0</v>
      </c>
      <c r="OEB62" s="763">
        <f>'Detailed Budget'!OEN72</f>
        <v>0</v>
      </c>
      <c r="OEC62" s="763">
        <f>'Detailed Budget'!OEO72</f>
        <v>0</v>
      </c>
      <c r="OED62" s="763">
        <f>'Detailed Budget'!OEP72</f>
        <v>0</v>
      </c>
      <c r="OEE62" s="763">
        <f>'Detailed Budget'!OEQ72</f>
        <v>0</v>
      </c>
      <c r="OEF62" s="763">
        <f>'Detailed Budget'!OER72</f>
        <v>0</v>
      </c>
      <c r="OEG62" s="763">
        <f>'Detailed Budget'!OES72</f>
        <v>0</v>
      </c>
      <c r="OEH62" s="763">
        <f>'Detailed Budget'!OET72</f>
        <v>0</v>
      </c>
      <c r="OEI62" s="763">
        <f>'Detailed Budget'!OEU72</f>
        <v>0</v>
      </c>
      <c r="OEJ62" s="763">
        <f>'Detailed Budget'!OEV72</f>
        <v>0</v>
      </c>
      <c r="OEK62" s="763">
        <f>'Detailed Budget'!OEW72</f>
        <v>0</v>
      </c>
      <c r="OEL62" s="763">
        <f>'Detailed Budget'!OEX72</f>
        <v>0</v>
      </c>
      <c r="OEM62" s="763">
        <f>'Detailed Budget'!OEY72</f>
        <v>0</v>
      </c>
      <c r="OEN62" s="763">
        <f>'Detailed Budget'!OEZ72</f>
        <v>0</v>
      </c>
      <c r="OEO62" s="763">
        <f>'Detailed Budget'!OFA72</f>
        <v>0</v>
      </c>
      <c r="OEP62" s="763">
        <f>'Detailed Budget'!OFB72</f>
        <v>0</v>
      </c>
      <c r="OEQ62" s="763">
        <f>'Detailed Budget'!OFC72</f>
        <v>0</v>
      </c>
      <c r="OER62" s="763">
        <f>'Detailed Budget'!OFD72</f>
        <v>0</v>
      </c>
      <c r="OES62" s="763">
        <f>'Detailed Budget'!OFE72</f>
        <v>0</v>
      </c>
      <c r="OET62" s="763">
        <f>'Detailed Budget'!OFF72</f>
        <v>0</v>
      </c>
      <c r="OEU62" s="763">
        <f>'Detailed Budget'!OFG72</f>
        <v>0</v>
      </c>
      <c r="OEV62" s="763">
        <f>'Detailed Budget'!OFH72</f>
        <v>0</v>
      </c>
      <c r="OEW62" s="763">
        <f>'Detailed Budget'!OFI72</f>
        <v>0</v>
      </c>
      <c r="OEX62" s="763">
        <f>'Detailed Budget'!OFJ72</f>
        <v>0</v>
      </c>
      <c r="OEY62" s="763">
        <f>'Detailed Budget'!OFK72</f>
        <v>0</v>
      </c>
      <c r="OEZ62" s="763">
        <f>'Detailed Budget'!OFL72</f>
        <v>0</v>
      </c>
      <c r="OFA62" s="763">
        <f>'Detailed Budget'!OFM72</f>
        <v>0</v>
      </c>
      <c r="OFB62" s="763">
        <f>'Detailed Budget'!OFN72</f>
        <v>0</v>
      </c>
      <c r="OFC62" s="763">
        <f>'Detailed Budget'!OFO72</f>
        <v>0</v>
      </c>
      <c r="OFD62" s="763">
        <f>'Detailed Budget'!OFP72</f>
        <v>0</v>
      </c>
      <c r="OFE62" s="763">
        <f>'Detailed Budget'!OFQ72</f>
        <v>0</v>
      </c>
      <c r="OFF62" s="763">
        <f>'Detailed Budget'!OFR72</f>
        <v>0</v>
      </c>
      <c r="OFG62" s="763">
        <f>'Detailed Budget'!OFS72</f>
        <v>0</v>
      </c>
      <c r="OFH62" s="763">
        <f>'Detailed Budget'!OFT72</f>
        <v>0</v>
      </c>
      <c r="OFI62" s="763">
        <f>'Detailed Budget'!OFU72</f>
        <v>0</v>
      </c>
      <c r="OFJ62" s="763">
        <f>'Detailed Budget'!OFV72</f>
        <v>0</v>
      </c>
      <c r="OFK62" s="763">
        <f>'Detailed Budget'!OFW72</f>
        <v>0</v>
      </c>
      <c r="OFL62" s="763">
        <f>'Detailed Budget'!OFX72</f>
        <v>0</v>
      </c>
      <c r="OFM62" s="763">
        <f>'Detailed Budget'!OFY72</f>
        <v>0</v>
      </c>
      <c r="OFN62" s="763">
        <f>'Detailed Budget'!OFZ72</f>
        <v>0</v>
      </c>
      <c r="OFO62" s="763">
        <f>'Detailed Budget'!OGA72</f>
        <v>0</v>
      </c>
      <c r="OFP62" s="763">
        <f>'Detailed Budget'!OGB72</f>
        <v>0</v>
      </c>
      <c r="OFQ62" s="763">
        <f>'Detailed Budget'!OGC72</f>
        <v>0</v>
      </c>
      <c r="OFR62" s="763">
        <f>'Detailed Budget'!OGD72</f>
        <v>0</v>
      </c>
      <c r="OFS62" s="763">
        <f>'Detailed Budget'!OGE72</f>
        <v>0</v>
      </c>
      <c r="OFT62" s="763">
        <f>'Detailed Budget'!OGF72</f>
        <v>0</v>
      </c>
      <c r="OFU62" s="763">
        <f>'Detailed Budget'!OGG72</f>
        <v>0</v>
      </c>
      <c r="OFV62" s="763">
        <f>'Detailed Budget'!OGH72</f>
        <v>0</v>
      </c>
      <c r="OFW62" s="763">
        <f>'Detailed Budget'!OGI72</f>
        <v>0</v>
      </c>
      <c r="OFX62" s="763">
        <f>'Detailed Budget'!OGJ72</f>
        <v>0</v>
      </c>
      <c r="OFY62" s="763">
        <f>'Detailed Budget'!OGK72</f>
        <v>0</v>
      </c>
      <c r="OFZ62" s="763">
        <f>'Detailed Budget'!OGL72</f>
        <v>0</v>
      </c>
      <c r="OGA62" s="763">
        <f>'Detailed Budget'!OGM72</f>
        <v>0</v>
      </c>
      <c r="OGB62" s="763">
        <f>'Detailed Budget'!OGN72</f>
        <v>0</v>
      </c>
      <c r="OGC62" s="763">
        <f>'Detailed Budget'!OGO72</f>
        <v>0</v>
      </c>
      <c r="OGD62" s="763">
        <f>'Detailed Budget'!OGP72</f>
        <v>0</v>
      </c>
      <c r="OGE62" s="763">
        <f>'Detailed Budget'!OGQ72</f>
        <v>0</v>
      </c>
      <c r="OGF62" s="763">
        <f>'Detailed Budget'!OGR72</f>
        <v>0</v>
      </c>
      <c r="OGG62" s="763">
        <f>'Detailed Budget'!OGS72</f>
        <v>0</v>
      </c>
      <c r="OGH62" s="763">
        <f>'Detailed Budget'!OGT72</f>
        <v>0</v>
      </c>
      <c r="OGI62" s="763">
        <f>'Detailed Budget'!OGU72</f>
        <v>0</v>
      </c>
      <c r="OGJ62" s="763">
        <f>'Detailed Budget'!OGV72</f>
        <v>0</v>
      </c>
      <c r="OGK62" s="763">
        <f>'Detailed Budget'!OGW72</f>
        <v>0</v>
      </c>
      <c r="OGL62" s="763">
        <f>'Detailed Budget'!OGX72</f>
        <v>0</v>
      </c>
      <c r="OGM62" s="763">
        <f>'Detailed Budget'!OGY72</f>
        <v>0</v>
      </c>
      <c r="OGN62" s="763">
        <f>'Detailed Budget'!OGZ72</f>
        <v>0</v>
      </c>
      <c r="OGO62" s="763">
        <f>'Detailed Budget'!OHA72</f>
        <v>0</v>
      </c>
      <c r="OGP62" s="763">
        <f>'Detailed Budget'!OHB72</f>
        <v>0</v>
      </c>
      <c r="OGQ62" s="763">
        <f>'Detailed Budget'!OHC72</f>
        <v>0</v>
      </c>
      <c r="OGR62" s="763">
        <f>'Detailed Budget'!OHD72</f>
        <v>0</v>
      </c>
      <c r="OGS62" s="763">
        <f>'Detailed Budget'!OHE72</f>
        <v>0</v>
      </c>
      <c r="OGT62" s="763">
        <f>'Detailed Budget'!OHF72</f>
        <v>0</v>
      </c>
      <c r="OGU62" s="763">
        <f>'Detailed Budget'!OHG72</f>
        <v>0</v>
      </c>
      <c r="OGV62" s="763">
        <f>'Detailed Budget'!OHH72</f>
        <v>0</v>
      </c>
      <c r="OGW62" s="763">
        <f>'Detailed Budget'!OHI72</f>
        <v>0</v>
      </c>
      <c r="OGX62" s="763">
        <f>'Detailed Budget'!OHJ72</f>
        <v>0</v>
      </c>
      <c r="OGY62" s="763">
        <f>'Detailed Budget'!OHK72</f>
        <v>0</v>
      </c>
      <c r="OGZ62" s="763">
        <f>'Detailed Budget'!OHL72</f>
        <v>0</v>
      </c>
      <c r="OHA62" s="763">
        <f>'Detailed Budget'!OHM72</f>
        <v>0</v>
      </c>
      <c r="OHB62" s="763">
        <f>'Detailed Budget'!OHN72</f>
        <v>0</v>
      </c>
      <c r="OHC62" s="763">
        <f>'Detailed Budget'!OHO72</f>
        <v>0</v>
      </c>
      <c r="OHD62" s="763">
        <f>'Detailed Budget'!OHP72</f>
        <v>0</v>
      </c>
      <c r="OHE62" s="763">
        <f>'Detailed Budget'!OHQ72</f>
        <v>0</v>
      </c>
      <c r="OHF62" s="763">
        <f>'Detailed Budget'!OHR72</f>
        <v>0</v>
      </c>
      <c r="OHG62" s="763">
        <f>'Detailed Budget'!OHS72</f>
        <v>0</v>
      </c>
      <c r="OHH62" s="763">
        <f>'Detailed Budget'!OHT72</f>
        <v>0</v>
      </c>
      <c r="OHI62" s="763">
        <f>'Detailed Budget'!OHU72</f>
        <v>0</v>
      </c>
      <c r="OHJ62" s="763">
        <f>'Detailed Budget'!OHV72</f>
        <v>0</v>
      </c>
      <c r="OHK62" s="763">
        <f>'Detailed Budget'!OHW72</f>
        <v>0</v>
      </c>
      <c r="OHL62" s="763">
        <f>'Detailed Budget'!OHX72</f>
        <v>0</v>
      </c>
      <c r="OHM62" s="763">
        <f>'Detailed Budget'!OHY72</f>
        <v>0</v>
      </c>
      <c r="OHN62" s="763">
        <f>'Detailed Budget'!OHZ72</f>
        <v>0</v>
      </c>
      <c r="OHO62" s="763">
        <f>'Detailed Budget'!OIA72</f>
        <v>0</v>
      </c>
      <c r="OHP62" s="763">
        <f>'Detailed Budget'!OIB72</f>
        <v>0</v>
      </c>
      <c r="OHQ62" s="763">
        <f>'Detailed Budget'!OIC72</f>
        <v>0</v>
      </c>
      <c r="OHR62" s="763">
        <f>'Detailed Budget'!OID72</f>
        <v>0</v>
      </c>
      <c r="OHS62" s="763">
        <f>'Detailed Budget'!OIE72</f>
        <v>0</v>
      </c>
      <c r="OHT62" s="763">
        <f>'Detailed Budget'!OIF72</f>
        <v>0</v>
      </c>
      <c r="OHU62" s="763">
        <f>'Detailed Budget'!OIG72</f>
        <v>0</v>
      </c>
      <c r="OHV62" s="763">
        <f>'Detailed Budget'!OIH72</f>
        <v>0</v>
      </c>
      <c r="OHW62" s="763">
        <f>'Detailed Budget'!OII72</f>
        <v>0</v>
      </c>
      <c r="OHX62" s="763">
        <f>'Detailed Budget'!OIJ72</f>
        <v>0</v>
      </c>
      <c r="OHY62" s="763">
        <f>'Detailed Budget'!OIK72</f>
        <v>0</v>
      </c>
      <c r="OHZ62" s="763">
        <f>'Detailed Budget'!OIL72</f>
        <v>0</v>
      </c>
      <c r="OIA62" s="763">
        <f>'Detailed Budget'!OIM72</f>
        <v>0</v>
      </c>
      <c r="OIB62" s="763">
        <f>'Detailed Budget'!OIN72</f>
        <v>0</v>
      </c>
      <c r="OIC62" s="763">
        <f>'Detailed Budget'!OIO72</f>
        <v>0</v>
      </c>
      <c r="OID62" s="763">
        <f>'Detailed Budget'!OIP72</f>
        <v>0</v>
      </c>
      <c r="OIE62" s="763">
        <f>'Detailed Budget'!OIQ72</f>
        <v>0</v>
      </c>
      <c r="OIF62" s="763">
        <f>'Detailed Budget'!OIR72</f>
        <v>0</v>
      </c>
      <c r="OIG62" s="763">
        <f>'Detailed Budget'!OIS72</f>
        <v>0</v>
      </c>
      <c r="OIH62" s="763">
        <f>'Detailed Budget'!OIT72</f>
        <v>0</v>
      </c>
      <c r="OII62" s="763">
        <f>'Detailed Budget'!OIU72</f>
        <v>0</v>
      </c>
      <c r="OIJ62" s="763">
        <f>'Detailed Budget'!OIV72</f>
        <v>0</v>
      </c>
      <c r="OIK62" s="763">
        <f>'Detailed Budget'!OIW72</f>
        <v>0</v>
      </c>
      <c r="OIL62" s="763">
        <f>'Detailed Budget'!OIX72</f>
        <v>0</v>
      </c>
      <c r="OIM62" s="763">
        <f>'Detailed Budget'!OIY72</f>
        <v>0</v>
      </c>
      <c r="OIN62" s="763">
        <f>'Detailed Budget'!OIZ72</f>
        <v>0</v>
      </c>
      <c r="OIO62" s="763">
        <f>'Detailed Budget'!OJA72</f>
        <v>0</v>
      </c>
      <c r="OIP62" s="763">
        <f>'Detailed Budget'!OJB72</f>
        <v>0</v>
      </c>
      <c r="OIQ62" s="763">
        <f>'Detailed Budget'!OJC72</f>
        <v>0</v>
      </c>
      <c r="OIR62" s="763">
        <f>'Detailed Budget'!OJD72</f>
        <v>0</v>
      </c>
      <c r="OIS62" s="763">
        <f>'Detailed Budget'!OJE72</f>
        <v>0</v>
      </c>
      <c r="OIT62" s="763">
        <f>'Detailed Budget'!OJF72</f>
        <v>0</v>
      </c>
      <c r="OIU62" s="763">
        <f>'Detailed Budget'!OJG72</f>
        <v>0</v>
      </c>
      <c r="OIV62" s="763">
        <f>'Detailed Budget'!OJH72</f>
        <v>0</v>
      </c>
      <c r="OIW62" s="763">
        <f>'Detailed Budget'!OJI72</f>
        <v>0</v>
      </c>
      <c r="OIX62" s="763">
        <f>'Detailed Budget'!OJJ72</f>
        <v>0</v>
      </c>
      <c r="OIY62" s="763">
        <f>'Detailed Budget'!OJK72</f>
        <v>0</v>
      </c>
      <c r="OIZ62" s="763">
        <f>'Detailed Budget'!OJL72</f>
        <v>0</v>
      </c>
      <c r="OJA62" s="763">
        <f>'Detailed Budget'!OJM72</f>
        <v>0</v>
      </c>
      <c r="OJB62" s="763">
        <f>'Detailed Budget'!OJN72</f>
        <v>0</v>
      </c>
      <c r="OJC62" s="763">
        <f>'Detailed Budget'!OJO72</f>
        <v>0</v>
      </c>
      <c r="OJD62" s="763">
        <f>'Detailed Budget'!OJP72</f>
        <v>0</v>
      </c>
      <c r="OJE62" s="763">
        <f>'Detailed Budget'!OJQ72</f>
        <v>0</v>
      </c>
      <c r="OJF62" s="763">
        <f>'Detailed Budget'!OJR72</f>
        <v>0</v>
      </c>
      <c r="OJG62" s="763">
        <f>'Detailed Budget'!OJS72</f>
        <v>0</v>
      </c>
      <c r="OJH62" s="763">
        <f>'Detailed Budget'!OJT72</f>
        <v>0</v>
      </c>
      <c r="OJI62" s="763">
        <f>'Detailed Budget'!OJU72</f>
        <v>0</v>
      </c>
      <c r="OJJ62" s="763">
        <f>'Detailed Budget'!OJV72</f>
        <v>0</v>
      </c>
      <c r="OJK62" s="763">
        <f>'Detailed Budget'!OJW72</f>
        <v>0</v>
      </c>
      <c r="OJL62" s="763">
        <f>'Detailed Budget'!OJX72</f>
        <v>0</v>
      </c>
      <c r="OJM62" s="763">
        <f>'Detailed Budget'!OJY72</f>
        <v>0</v>
      </c>
      <c r="OJN62" s="763">
        <f>'Detailed Budget'!OJZ72</f>
        <v>0</v>
      </c>
      <c r="OJO62" s="763">
        <f>'Detailed Budget'!OKA72</f>
        <v>0</v>
      </c>
      <c r="OJP62" s="763">
        <f>'Detailed Budget'!OKB72</f>
        <v>0</v>
      </c>
      <c r="OJQ62" s="763">
        <f>'Detailed Budget'!OKC72</f>
        <v>0</v>
      </c>
      <c r="OJR62" s="763">
        <f>'Detailed Budget'!OKD72</f>
        <v>0</v>
      </c>
      <c r="OJS62" s="763">
        <f>'Detailed Budget'!OKE72</f>
        <v>0</v>
      </c>
      <c r="OJT62" s="763">
        <f>'Detailed Budget'!OKF72</f>
        <v>0</v>
      </c>
      <c r="OJU62" s="763">
        <f>'Detailed Budget'!OKG72</f>
        <v>0</v>
      </c>
      <c r="OJV62" s="763">
        <f>'Detailed Budget'!OKH72</f>
        <v>0</v>
      </c>
      <c r="OJW62" s="763">
        <f>'Detailed Budget'!OKI72</f>
        <v>0</v>
      </c>
      <c r="OJX62" s="763">
        <f>'Detailed Budget'!OKJ72</f>
        <v>0</v>
      </c>
      <c r="OJY62" s="763">
        <f>'Detailed Budget'!OKK72</f>
        <v>0</v>
      </c>
      <c r="OJZ62" s="763">
        <f>'Detailed Budget'!OKL72</f>
        <v>0</v>
      </c>
      <c r="OKA62" s="763">
        <f>'Detailed Budget'!OKM72</f>
        <v>0</v>
      </c>
      <c r="OKB62" s="763">
        <f>'Detailed Budget'!OKN72</f>
        <v>0</v>
      </c>
      <c r="OKC62" s="763">
        <f>'Detailed Budget'!OKO72</f>
        <v>0</v>
      </c>
      <c r="OKD62" s="763">
        <f>'Detailed Budget'!OKP72</f>
        <v>0</v>
      </c>
      <c r="OKE62" s="763">
        <f>'Detailed Budget'!OKQ72</f>
        <v>0</v>
      </c>
      <c r="OKF62" s="763">
        <f>'Detailed Budget'!OKR72</f>
        <v>0</v>
      </c>
      <c r="OKG62" s="763">
        <f>'Detailed Budget'!OKS72</f>
        <v>0</v>
      </c>
      <c r="OKH62" s="763">
        <f>'Detailed Budget'!OKT72</f>
        <v>0</v>
      </c>
      <c r="OKI62" s="763">
        <f>'Detailed Budget'!OKU72</f>
        <v>0</v>
      </c>
      <c r="OKJ62" s="763">
        <f>'Detailed Budget'!OKV72</f>
        <v>0</v>
      </c>
      <c r="OKK62" s="763">
        <f>'Detailed Budget'!OKW72</f>
        <v>0</v>
      </c>
      <c r="OKL62" s="763">
        <f>'Detailed Budget'!OKX72</f>
        <v>0</v>
      </c>
      <c r="OKM62" s="763">
        <f>'Detailed Budget'!OKY72</f>
        <v>0</v>
      </c>
      <c r="OKN62" s="763">
        <f>'Detailed Budget'!OKZ72</f>
        <v>0</v>
      </c>
      <c r="OKO62" s="763">
        <f>'Detailed Budget'!OLA72</f>
        <v>0</v>
      </c>
      <c r="OKP62" s="763">
        <f>'Detailed Budget'!OLB72</f>
        <v>0</v>
      </c>
      <c r="OKQ62" s="763">
        <f>'Detailed Budget'!OLC72</f>
        <v>0</v>
      </c>
      <c r="OKR62" s="763">
        <f>'Detailed Budget'!OLD72</f>
        <v>0</v>
      </c>
      <c r="OKS62" s="763">
        <f>'Detailed Budget'!OLE72</f>
        <v>0</v>
      </c>
      <c r="OKT62" s="763">
        <f>'Detailed Budget'!OLF72</f>
        <v>0</v>
      </c>
      <c r="OKU62" s="763">
        <f>'Detailed Budget'!OLG72</f>
        <v>0</v>
      </c>
      <c r="OKV62" s="763">
        <f>'Detailed Budget'!OLH72</f>
        <v>0</v>
      </c>
      <c r="OKW62" s="763">
        <f>'Detailed Budget'!OLI72</f>
        <v>0</v>
      </c>
      <c r="OKX62" s="763">
        <f>'Detailed Budget'!OLJ72</f>
        <v>0</v>
      </c>
      <c r="OKY62" s="763">
        <f>'Detailed Budget'!OLK72</f>
        <v>0</v>
      </c>
      <c r="OKZ62" s="763">
        <f>'Detailed Budget'!OLL72</f>
        <v>0</v>
      </c>
      <c r="OLA62" s="763">
        <f>'Detailed Budget'!OLM72</f>
        <v>0</v>
      </c>
      <c r="OLB62" s="763">
        <f>'Detailed Budget'!OLN72</f>
        <v>0</v>
      </c>
      <c r="OLC62" s="763">
        <f>'Detailed Budget'!OLO72</f>
        <v>0</v>
      </c>
      <c r="OLD62" s="763">
        <f>'Detailed Budget'!OLP72</f>
        <v>0</v>
      </c>
      <c r="OLE62" s="763">
        <f>'Detailed Budget'!OLQ72</f>
        <v>0</v>
      </c>
      <c r="OLF62" s="763">
        <f>'Detailed Budget'!OLR72</f>
        <v>0</v>
      </c>
      <c r="OLG62" s="763">
        <f>'Detailed Budget'!OLS72</f>
        <v>0</v>
      </c>
      <c r="OLH62" s="763">
        <f>'Detailed Budget'!OLT72</f>
        <v>0</v>
      </c>
      <c r="OLI62" s="763">
        <f>'Detailed Budget'!OLU72</f>
        <v>0</v>
      </c>
      <c r="OLJ62" s="763">
        <f>'Detailed Budget'!OLV72</f>
        <v>0</v>
      </c>
      <c r="OLK62" s="763">
        <f>'Detailed Budget'!OLW72</f>
        <v>0</v>
      </c>
      <c r="OLL62" s="763">
        <f>'Detailed Budget'!OLX72</f>
        <v>0</v>
      </c>
      <c r="OLM62" s="763">
        <f>'Detailed Budget'!OLY72</f>
        <v>0</v>
      </c>
      <c r="OLN62" s="763">
        <f>'Detailed Budget'!OLZ72</f>
        <v>0</v>
      </c>
      <c r="OLO62" s="763">
        <f>'Detailed Budget'!OMA72</f>
        <v>0</v>
      </c>
      <c r="OLP62" s="763">
        <f>'Detailed Budget'!OMB72</f>
        <v>0</v>
      </c>
      <c r="OLQ62" s="763">
        <f>'Detailed Budget'!OMC72</f>
        <v>0</v>
      </c>
      <c r="OLR62" s="763">
        <f>'Detailed Budget'!OMD72</f>
        <v>0</v>
      </c>
      <c r="OLS62" s="763">
        <f>'Detailed Budget'!OME72</f>
        <v>0</v>
      </c>
      <c r="OLT62" s="763">
        <f>'Detailed Budget'!OMF72</f>
        <v>0</v>
      </c>
      <c r="OLU62" s="763">
        <f>'Detailed Budget'!OMG72</f>
        <v>0</v>
      </c>
      <c r="OLV62" s="763">
        <f>'Detailed Budget'!OMH72</f>
        <v>0</v>
      </c>
      <c r="OLW62" s="763">
        <f>'Detailed Budget'!OMI72</f>
        <v>0</v>
      </c>
      <c r="OLX62" s="763">
        <f>'Detailed Budget'!OMJ72</f>
        <v>0</v>
      </c>
      <c r="OLY62" s="763">
        <f>'Detailed Budget'!OMK72</f>
        <v>0</v>
      </c>
      <c r="OLZ62" s="763">
        <f>'Detailed Budget'!OML72</f>
        <v>0</v>
      </c>
      <c r="OMA62" s="763">
        <f>'Detailed Budget'!OMM72</f>
        <v>0</v>
      </c>
      <c r="OMB62" s="763">
        <f>'Detailed Budget'!OMN72</f>
        <v>0</v>
      </c>
      <c r="OMC62" s="763">
        <f>'Detailed Budget'!OMO72</f>
        <v>0</v>
      </c>
      <c r="OMD62" s="763">
        <f>'Detailed Budget'!OMP72</f>
        <v>0</v>
      </c>
      <c r="OME62" s="763">
        <f>'Detailed Budget'!OMQ72</f>
        <v>0</v>
      </c>
      <c r="OMF62" s="763">
        <f>'Detailed Budget'!OMR72</f>
        <v>0</v>
      </c>
      <c r="OMG62" s="763">
        <f>'Detailed Budget'!OMS72</f>
        <v>0</v>
      </c>
      <c r="OMH62" s="763">
        <f>'Detailed Budget'!OMT72</f>
        <v>0</v>
      </c>
      <c r="OMI62" s="763">
        <f>'Detailed Budget'!OMU72</f>
        <v>0</v>
      </c>
      <c r="OMJ62" s="763">
        <f>'Detailed Budget'!OMV72</f>
        <v>0</v>
      </c>
      <c r="OMK62" s="763">
        <f>'Detailed Budget'!OMW72</f>
        <v>0</v>
      </c>
      <c r="OML62" s="763">
        <f>'Detailed Budget'!OMX72</f>
        <v>0</v>
      </c>
      <c r="OMM62" s="763">
        <f>'Detailed Budget'!OMY72</f>
        <v>0</v>
      </c>
      <c r="OMN62" s="763">
        <f>'Detailed Budget'!OMZ72</f>
        <v>0</v>
      </c>
      <c r="OMO62" s="763">
        <f>'Detailed Budget'!ONA72</f>
        <v>0</v>
      </c>
      <c r="OMP62" s="763">
        <f>'Detailed Budget'!ONB72</f>
        <v>0</v>
      </c>
      <c r="OMQ62" s="763">
        <f>'Detailed Budget'!ONC72</f>
        <v>0</v>
      </c>
      <c r="OMR62" s="763">
        <f>'Detailed Budget'!OND72</f>
        <v>0</v>
      </c>
      <c r="OMS62" s="763">
        <f>'Detailed Budget'!ONE72</f>
        <v>0</v>
      </c>
      <c r="OMT62" s="763">
        <f>'Detailed Budget'!ONF72</f>
        <v>0</v>
      </c>
      <c r="OMU62" s="763">
        <f>'Detailed Budget'!ONG72</f>
        <v>0</v>
      </c>
      <c r="OMV62" s="763">
        <f>'Detailed Budget'!ONH72</f>
        <v>0</v>
      </c>
      <c r="OMW62" s="763">
        <f>'Detailed Budget'!ONI72</f>
        <v>0</v>
      </c>
      <c r="OMX62" s="763">
        <f>'Detailed Budget'!ONJ72</f>
        <v>0</v>
      </c>
      <c r="OMY62" s="763">
        <f>'Detailed Budget'!ONK72</f>
        <v>0</v>
      </c>
      <c r="OMZ62" s="763">
        <f>'Detailed Budget'!ONL72</f>
        <v>0</v>
      </c>
      <c r="ONA62" s="763">
        <f>'Detailed Budget'!ONM72</f>
        <v>0</v>
      </c>
      <c r="ONB62" s="763">
        <f>'Detailed Budget'!ONN72</f>
        <v>0</v>
      </c>
      <c r="ONC62" s="763">
        <f>'Detailed Budget'!ONO72</f>
        <v>0</v>
      </c>
      <c r="OND62" s="763">
        <f>'Detailed Budget'!ONP72</f>
        <v>0</v>
      </c>
      <c r="ONE62" s="763">
        <f>'Detailed Budget'!ONQ72</f>
        <v>0</v>
      </c>
      <c r="ONF62" s="763">
        <f>'Detailed Budget'!ONR72</f>
        <v>0</v>
      </c>
      <c r="ONG62" s="763">
        <f>'Detailed Budget'!ONS72</f>
        <v>0</v>
      </c>
      <c r="ONH62" s="763">
        <f>'Detailed Budget'!ONT72</f>
        <v>0</v>
      </c>
      <c r="ONI62" s="763">
        <f>'Detailed Budget'!ONU72</f>
        <v>0</v>
      </c>
      <c r="ONJ62" s="763">
        <f>'Detailed Budget'!ONV72</f>
        <v>0</v>
      </c>
      <c r="ONK62" s="763">
        <f>'Detailed Budget'!ONW72</f>
        <v>0</v>
      </c>
      <c r="ONL62" s="763">
        <f>'Detailed Budget'!ONX72</f>
        <v>0</v>
      </c>
      <c r="ONM62" s="763">
        <f>'Detailed Budget'!ONY72</f>
        <v>0</v>
      </c>
      <c r="ONN62" s="763">
        <f>'Detailed Budget'!ONZ72</f>
        <v>0</v>
      </c>
      <c r="ONO62" s="763">
        <f>'Detailed Budget'!OOA72</f>
        <v>0</v>
      </c>
      <c r="ONP62" s="763">
        <f>'Detailed Budget'!OOB72</f>
        <v>0</v>
      </c>
      <c r="ONQ62" s="763">
        <f>'Detailed Budget'!OOC72</f>
        <v>0</v>
      </c>
      <c r="ONR62" s="763">
        <f>'Detailed Budget'!OOD72</f>
        <v>0</v>
      </c>
      <c r="ONS62" s="763">
        <f>'Detailed Budget'!OOE72</f>
        <v>0</v>
      </c>
      <c r="ONT62" s="763">
        <f>'Detailed Budget'!OOF72</f>
        <v>0</v>
      </c>
      <c r="ONU62" s="763">
        <f>'Detailed Budget'!OOG72</f>
        <v>0</v>
      </c>
      <c r="ONV62" s="763">
        <f>'Detailed Budget'!OOH72</f>
        <v>0</v>
      </c>
      <c r="ONW62" s="763">
        <f>'Detailed Budget'!OOI72</f>
        <v>0</v>
      </c>
      <c r="ONX62" s="763">
        <f>'Detailed Budget'!OOJ72</f>
        <v>0</v>
      </c>
      <c r="ONY62" s="763">
        <f>'Detailed Budget'!OOK72</f>
        <v>0</v>
      </c>
      <c r="ONZ62" s="763">
        <f>'Detailed Budget'!OOL72</f>
        <v>0</v>
      </c>
      <c r="OOA62" s="763">
        <f>'Detailed Budget'!OOM72</f>
        <v>0</v>
      </c>
      <c r="OOB62" s="763">
        <f>'Detailed Budget'!OON72</f>
        <v>0</v>
      </c>
      <c r="OOC62" s="763">
        <f>'Detailed Budget'!OOO72</f>
        <v>0</v>
      </c>
      <c r="OOD62" s="763">
        <f>'Detailed Budget'!OOP72</f>
        <v>0</v>
      </c>
      <c r="OOE62" s="763">
        <f>'Detailed Budget'!OOQ72</f>
        <v>0</v>
      </c>
      <c r="OOF62" s="763">
        <f>'Detailed Budget'!OOR72</f>
        <v>0</v>
      </c>
      <c r="OOG62" s="763">
        <f>'Detailed Budget'!OOS72</f>
        <v>0</v>
      </c>
      <c r="OOH62" s="763">
        <f>'Detailed Budget'!OOT72</f>
        <v>0</v>
      </c>
      <c r="OOI62" s="763">
        <f>'Detailed Budget'!OOU72</f>
        <v>0</v>
      </c>
      <c r="OOJ62" s="763">
        <f>'Detailed Budget'!OOV72</f>
        <v>0</v>
      </c>
      <c r="OOK62" s="763">
        <f>'Detailed Budget'!OOW72</f>
        <v>0</v>
      </c>
      <c r="OOL62" s="763">
        <f>'Detailed Budget'!OOX72</f>
        <v>0</v>
      </c>
      <c r="OOM62" s="763">
        <f>'Detailed Budget'!OOY72</f>
        <v>0</v>
      </c>
      <c r="OON62" s="763">
        <f>'Detailed Budget'!OOZ72</f>
        <v>0</v>
      </c>
      <c r="OOO62" s="763">
        <f>'Detailed Budget'!OPA72</f>
        <v>0</v>
      </c>
      <c r="OOP62" s="763">
        <f>'Detailed Budget'!OPB72</f>
        <v>0</v>
      </c>
      <c r="OOQ62" s="763">
        <f>'Detailed Budget'!OPC72</f>
        <v>0</v>
      </c>
      <c r="OOR62" s="763">
        <f>'Detailed Budget'!OPD72</f>
        <v>0</v>
      </c>
      <c r="OOS62" s="763">
        <f>'Detailed Budget'!OPE72</f>
        <v>0</v>
      </c>
      <c r="OOT62" s="763">
        <f>'Detailed Budget'!OPF72</f>
        <v>0</v>
      </c>
      <c r="OOU62" s="763">
        <f>'Detailed Budget'!OPG72</f>
        <v>0</v>
      </c>
      <c r="OOV62" s="763">
        <f>'Detailed Budget'!OPH72</f>
        <v>0</v>
      </c>
      <c r="OOW62" s="763">
        <f>'Detailed Budget'!OPI72</f>
        <v>0</v>
      </c>
      <c r="OOX62" s="763">
        <f>'Detailed Budget'!OPJ72</f>
        <v>0</v>
      </c>
      <c r="OOY62" s="763">
        <f>'Detailed Budget'!OPK72</f>
        <v>0</v>
      </c>
      <c r="OOZ62" s="763">
        <f>'Detailed Budget'!OPL72</f>
        <v>0</v>
      </c>
      <c r="OPA62" s="763">
        <f>'Detailed Budget'!OPM72</f>
        <v>0</v>
      </c>
      <c r="OPB62" s="763">
        <f>'Detailed Budget'!OPN72</f>
        <v>0</v>
      </c>
      <c r="OPC62" s="763">
        <f>'Detailed Budget'!OPO72</f>
        <v>0</v>
      </c>
      <c r="OPD62" s="763">
        <f>'Detailed Budget'!OPP72</f>
        <v>0</v>
      </c>
      <c r="OPE62" s="763">
        <f>'Detailed Budget'!OPQ72</f>
        <v>0</v>
      </c>
      <c r="OPF62" s="763">
        <f>'Detailed Budget'!OPR72</f>
        <v>0</v>
      </c>
      <c r="OPG62" s="763">
        <f>'Detailed Budget'!OPS72</f>
        <v>0</v>
      </c>
      <c r="OPH62" s="763">
        <f>'Detailed Budget'!OPT72</f>
        <v>0</v>
      </c>
      <c r="OPI62" s="763">
        <f>'Detailed Budget'!OPU72</f>
        <v>0</v>
      </c>
      <c r="OPJ62" s="763">
        <f>'Detailed Budget'!OPV72</f>
        <v>0</v>
      </c>
      <c r="OPK62" s="763">
        <f>'Detailed Budget'!OPW72</f>
        <v>0</v>
      </c>
      <c r="OPL62" s="763">
        <f>'Detailed Budget'!OPX72</f>
        <v>0</v>
      </c>
      <c r="OPM62" s="763">
        <f>'Detailed Budget'!OPY72</f>
        <v>0</v>
      </c>
      <c r="OPN62" s="763">
        <f>'Detailed Budget'!OPZ72</f>
        <v>0</v>
      </c>
      <c r="OPO62" s="763">
        <f>'Detailed Budget'!OQA72</f>
        <v>0</v>
      </c>
      <c r="OPP62" s="763">
        <f>'Detailed Budget'!OQB72</f>
        <v>0</v>
      </c>
      <c r="OPQ62" s="763">
        <f>'Detailed Budget'!OQC72</f>
        <v>0</v>
      </c>
      <c r="OPR62" s="763">
        <f>'Detailed Budget'!OQD72</f>
        <v>0</v>
      </c>
      <c r="OPS62" s="763">
        <f>'Detailed Budget'!OQE72</f>
        <v>0</v>
      </c>
      <c r="OPT62" s="763">
        <f>'Detailed Budget'!OQF72</f>
        <v>0</v>
      </c>
      <c r="OPU62" s="763">
        <f>'Detailed Budget'!OQG72</f>
        <v>0</v>
      </c>
      <c r="OPV62" s="763">
        <f>'Detailed Budget'!OQH72</f>
        <v>0</v>
      </c>
      <c r="OPW62" s="763">
        <f>'Detailed Budget'!OQI72</f>
        <v>0</v>
      </c>
      <c r="OPX62" s="763">
        <f>'Detailed Budget'!OQJ72</f>
        <v>0</v>
      </c>
      <c r="OPY62" s="763">
        <f>'Detailed Budget'!OQK72</f>
        <v>0</v>
      </c>
      <c r="OPZ62" s="763">
        <f>'Detailed Budget'!OQL72</f>
        <v>0</v>
      </c>
      <c r="OQA62" s="763">
        <f>'Detailed Budget'!OQM72</f>
        <v>0</v>
      </c>
      <c r="OQB62" s="763">
        <f>'Detailed Budget'!OQN72</f>
        <v>0</v>
      </c>
      <c r="OQC62" s="763">
        <f>'Detailed Budget'!OQO72</f>
        <v>0</v>
      </c>
      <c r="OQD62" s="763">
        <f>'Detailed Budget'!OQP72</f>
        <v>0</v>
      </c>
      <c r="OQE62" s="763">
        <f>'Detailed Budget'!OQQ72</f>
        <v>0</v>
      </c>
      <c r="OQF62" s="763">
        <f>'Detailed Budget'!OQR72</f>
        <v>0</v>
      </c>
      <c r="OQG62" s="763">
        <f>'Detailed Budget'!OQS72</f>
        <v>0</v>
      </c>
      <c r="OQH62" s="763">
        <f>'Detailed Budget'!OQT72</f>
        <v>0</v>
      </c>
      <c r="OQI62" s="763">
        <f>'Detailed Budget'!OQU72</f>
        <v>0</v>
      </c>
      <c r="OQJ62" s="763">
        <f>'Detailed Budget'!OQV72</f>
        <v>0</v>
      </c>
      <c r="OQK62" s="763">
        <f>'Detailed Budget'!OQW72</f>
        <v>0</v>
      </c>
      <c r="OQL62" s="763">
        <f>'Detailed Budget'!OQX72</f>
        <v>0</v>
      </c>
      <c r="OQM62" s="763">
        <f>'Detailed Budget'!OQY72</f>
        <v>0</v>
      </c>
      <c r="OQN62" s="763">
        <f>'Detailed Budget'!OQZ72</f>
        <v>0</v>
      </c>
      <c r="OQO62" s="763">
        <f>'Detailed Budget'!ORA72</f>
        <v>0</v>
      </c>
      <c r="OQP62" s="763">
        <f>'Detailed Budget'!ORB72</f>
        <v>0</v>
      </c>
      <c r="OQQ62" s="763">
        <f>'Detailed Budget'!ORC72</f>
        <v>0</v>
      </c>
      <c r="OQR62" s="763">
        <f>'Detailed Budget'!ORD72</f>
        <v>0</v>
      </c>
      <c r="OQS62" s="763">
        <f>'Detailed Budget'!ORE72</f>
        <v>0</v>
      </c>
      <c r="OQT62" s="763">
        <f>'Detailed Budget'!ORF72</f>
        <v>0</v>
      </c>
      <c r="OQU62" s="763">
        <f>'Detailed Budget'!ORG72</f>
        <v>0</v>
      </c>
      <c r="OQV62" s="763">
        <f>'Detailed Budget'!ORH72</f>
        <v>0</v>
      </c>
      <c r="OQW62" s="763">
        <f>'Detailed Budget'!ORI72</f>
        <v>0</v>
      </c>
      <c r="OQX62" s="763">
        <f>'Detailed Budget'!ORJ72</f>
        <v>0</v>
      </c>
      <c r="OQY62" s="763">
        <f>'Detailed Budget'!ORK72</f>
        <v>0</v>
      </c>
      <c r="OQZ62" s="763">
        <f>'Detailed Budget'!ORL72</f>
        <v>0</v>
      </c>
      <c r="ORA62" s="763">
        <f>'Detailed Budget'!ORM72</f>
        <v>0</v>
      </c>
      <c r="ORB62" s="763">
        <f>'Detailed Budget'!ORN72</f>
        <v>0</v>
      </c>
      <c r="ORC62" s="763">
        <f>'Detailed Budget'!ORO72</f>
        <v>0</v>
      </c>
      <c r="ORD62" s="763">
        <f>'Detailed Budget'!ORP72</f>
        <v>0</v>
      </c>
      <c r="ORE62" s="763">
        <f>'Detailed Budget'!ORQ72</f>
        <v>0</v>
      </c>
      <c r="ORF62" s="763">
        <f>'Detailed Budget'!ORR72</f>
        <v>0</v>
      </c>
      <c r="ORG62" s="763">
        <f>'Detailed Budget'!ORS72</f>
        <v>0</v>
      </c>
      <c r="ORH62" s="763">
        <f>'Detailed Budget'!ORT72</f>
        <v>0</v>
      </c>
      <c r="ORI62" s="763">
        <f>'Detailed Budget'!ORU72</f>
        <v>0</v>
      </c>
      <c r="ORJ62" s="763">
        <f>'Detailed Budget'!ORV72</f>
        <v>0</v>
      </c>
      <c r="ORK62" s="763">
        <f>'Detailed Budget'!ORW72</f>
        <v>0</v>
      </c>
      <c r="ORL62" s="763">
        <f>'Detailed Budget'!ORX72</f>
        <v>0</v>
      </c>
      <c r="ORM62" s="763">
        <f>'Detailed Budget'!ORY72</f>
        <v>0</v>
      </c>
      <c r="ORN62" s="763">
        <f>'Detailed Budget'!ORZ72</f>
        <v>0</v>
      </c>
      <c r="ORO62" s="763">
        <f>'Detailed Budget'!OSA72</f>
        <v>0</v>
      </c>
      <c r="ORP62" s="763">
        <f>'Detailed Budget'!OSB72</f>
        <v>0</v>
      </c>
      <c r="ORQ62" s="763">
        <f>'Detailed Budget'!OSC72</f>
        <v>0</v>
      </c>
      <c r="ORR62" s="763">
        <f>'Detailed Budget'!OSD72</f>
        <v>0</v>
      </c>
      <c r="ORS62" s="763">
        <f>'Detailed Budget'!OSE72</f>
        <v>0</v>
      </c>
      <c r="ORT62" s="763">
        <f>'Detailed Budget'!OSF72</f>
        <v>0</v>
      </c>
      <c r="ORU62" s="763">
        <f>'Detailed Budget'!OSG72</f>
        <v>0</v>
      </c>
      <c r="ORV62" s="763">
        <f>'Detailed Budget'!OSH72</f>
        <v>0</v>
      </c>
      <c r="ORW62" s="763">
        <f>'Detailed Budget'!OSI72</f>
        <v>0</v>
      </c>
      <c r="ORX62" s="763">
        <f>'Detailed Budget'!OSJ72</f>
        <v>0</v>
      </c>
      <c r="ORY62" s="763">
        <f>'Detailed Budget'!OSK72</f>
        <v>0</v>
      </c>
      <c r="ORZ62" s="763">
        <f>'Detailed Budget'!OSL72</f>
        <v>0</v>
      </c>
      <c r="OSA62" s="763">
        <f>'Detailed Budget'!OSM72</f>
        <v>0</v>
      </c>
      <c r="OSB62" s="763">
        <f>'Detailed Budget'!OSN72</f>
        <v>0</v>
      </c>
      <c r="OSC62" s="763">
        <f>'Detailed Budget'!OSO72</f>
        <v>0</v>
      </c>
      <c r="OSD62" s="763">
        <f>'Detailed Budget'!OSP72</f>
        <v>0</v>
      </c>
      <c r="OSE62" s="763">
        <f>'Detailed Budget'!OSQ72</f>
        <v>0</v>
      </c>
      <c r="OSF62" s="763">
        <f>'Detailed Budget'!OSR72</f>
        <v>0</v>
      </c>
      <c r="OSG62" s="763">
        <f>'Detailed Budget'!OSS72</f>
        <v>0</v>
      </c>
      <c r="OSH62" s="763">
        <f>'Detailed Budget'!OST72</f>
        <v>0</v>
      </c>
      <c r="OSI62" s="763">
        <f>'Detailed Budget'!OSU72</f>
        <v>0</v>
      </c>
      <c r="OSJ62" s="763">
        <f>'Detailed Budget'!OSV72</f>
        <v>0</v>
      </c>
      <c r="OSK62" s="763">
        <f>'Detailed Budget'!OSW72</f>
        <v>0</v>
      </c>
      <c r="OSL62" s="763">
        <f>'Detailed Budget'!OSX72</f>
        <v>0</v>
      </c>
      <c r="OSM62" s="763">
        <f>'Detailed Budget'!OSY72</f>
        <v>0</v>
      </c>
      <c r="OSN62" s="763">
        <f>'Detailed Budget'!OSZ72</f>
        <v>0</v>
      </c>
      <c r="OSO62" s="763">
        <f>'Detailed Budget'!OTA72</f>
        <v>0</v>
      </c>
      <c r="OSP62" s="763">
        <f>'Detailed Budget'!OTB72</f>
        <v>0</v>
      </c>
      <c r="OSQ62" s="763">
        <f>'Detailed Budget'!OTC72</f>
        <v>0</v>
      </c>
      <c r="OSR62" s="763">
        <f>'Detailed Budget'!OTD72</f>
        <v>0</v>
      </c>
      <c r="OSS62" s="763">
        <f>'Detailed Budget'!OTE72</f>
        <v>0</v>
      </c>
      <c r="OST62" s="763">
        <f>'Detailed Budget'!OTF72</f>
        <v>0</v>
      </c>
      <c r="OSU62" s="763">
        <f>'Detailed Budget'!OTG72</f>
        <v>0</v>
      </c>
      <c r="OSV62" s="763">
        <f>'Detailed Budget'!OTH72</f>
        <v>0</v>
      </c>
      <c r="OSW62" s="763">
        <f>'Detailed Budget'!OTI72</f>
        <v>0</v>
      </c>
      <c r="OSX62" s="763">
        <f>'Detailed Budget'!OTJ72</f>
        <v>0</v>
      </c>
      <c r="OSY62" s="763">
        <f>'Detailed Budget'!OTK72</f>
        <v>0</v>
      </c>
      <c r="OSZ62" s="763">
        <f>'Detailed Budget'!OTL72</f>
        <v>0</v>
      </c>
      <c r="OTA62" s="763">
        <f>'Detailed Budget'!OTM72</f>
        <v>0</v>
      </c>
      <c r="OTB62" s="763">
        <f>'Detailed Budget'!OTN72</f>
        <v>0</v>
      </c>
      <c r="OTC62" s="763">
        <f>'Detailed Budget'!OTO72</f>
        <v>0</v>
      </c>
      <c r="OTD62" s="763">
        <f>'Detailed Budget'!OTP72</f>
        <v>0</v>
      </c>
      <c r="OTE62" s="763">
        <f>'Detailed Budget'!OTQ72</f>
        <v>0</v>
      </c>
      <c r="OTF62" s="763">
        <f>'Detailed Budget'!OTR72</f>
        <v>0</v>
      </c>
      <c r="OTG62" s="763">
        <f>'Detailed Budget'!OTS72</f>
        <v>0</v>
      </c>
      <c r="OTH62" s="763">
        <f>'Detailed Budget'!OTT72</f>
        <v>0</v>
      </c>
      <c r="OTI62" s="763">
        <f>'Detailed Budget'!OTU72</f>
        <v>0</v>
      </c>
      <c r="OTJ62" s="763">
        <f>'Detailed Budget'!OTV72</f>
        <v>0</v>
      </c>
      <c r="OTK62" s="763">
        <f>'Detailed Budget'!OTW72</f>
        <v>0</v>
      </c>
      <c r="OTL62" s="763">
        <f>'Detailed Budget'!OTX72</f>
        <v>0</v>
      </c>
      <c r="OTM62" s="763">
        <f>'Detailed Budget'!OTY72</f>
        <v>0</v>
      </c>
      <c r="OTN62" s="763">
        <f>'Detailed Budget'!OTZ72</f>
        <v>0</v>
      </c>
      <c r="OTO62" s="763">
        <f>'Detailed Budget'!OUA72</f>
        <v>0</v>
      </c>
      <c r="OTP62" s="763">
        <f>'Detailed Budget'!OUB72</f>
        <v>0</v>
      </c>
      <c r="OTQ62" s="763">
        <f>'Detailed Budget'!OUC72</f>
        <v>0</v>
      </c>
      <c r="OTR62" s="763">
        <f>'Detailed Budget'!OUD72</f>
        <v>0</v>
      </c>
      <c r="OTS62" s="763">
        <f>'Detailed Budget'!OUE72</f>
        <v>0</v>
      </c>
      <c r="OTT62" s="763">
        <f>'Detailed Budget'!OUF72</f>
        <v>0</v>
      </c>
      <c r="OTU62" s="763">
        <f>'Detailed Budget'!OUG72</f>
        <v>0</v>
      </c>
      <c r="OTV62" s="763">
        <f>'Detailed Budget'!OUH72</f>
        <v>0</v>
      </c>
      <c r="OTW62" s="763">
        <f>'Detailed Budget'!OUI72</f>
        <v>0</v>
      </c>
      <c r="OTX62" s="763">
        <f>'Detailed Budget'!OUJ72</f>
        <v>0</v>
      </c>
      <c r="OTY62" s="763">
        <f>'Detailed Budget'!OUK72</f>
        <v>0</v>
      </c>
      <c r="OTZ62" s="763">
        <f>'Detailed Budget'!OUL72</f>
        <v>0</v>
      </c>
      <c r="OUA62" s="763">
        <f>'Detailed Budget'!OUM72</f>
        <v>0</v>
      </c>
      <c r="OUB62" s="763">
        <f>'Detailed Budget'!OUN72</f>
        <v>0</v>
      </c>
      <c r="OUC62" s="763">
        <f>'Detailed Budget'!OUO72</f>
        <v>0</v>
      </c>
      <c r="OUD62" s="763">
        <f>'Detailed Budget'!OUP72</f>
        <v>0</v>
      </c>
      <c r="OUE62" s="763">
        <f>'Detailed Budget'!OUQ72</f>
        <v>0</v>
      </c>
      <c r="OUF62" s="763">
        <f>'Detailed Budget'!OUR72</f>
        <v>0</v>
      </c>
      <c r="OUG62" s="763">
        <f>'Detailed Budget'!OUS72</f>
        <v>0</v>
      </c>
      <c r="OUH62" s="763">
        <f>'Detailed Budget'!OUT72</f>
        <v>0</v>
      </c>
      <c r="OUI62" s="763">
        <f>'Detailed Budget'!OUU72</f>
        <v>0</v>
      </c>
      <c r="OUJ62" s="763">
        <f>'Detailed Budget'!OUV72</f>
        <v>0</v>
      </c>
      <c r="OUK62" s="763">
        <f>'Detailed Budget'!OUW72</f>
        <v>0</v>
      </c>
      <c r="OUL62" s="763">
        <f>'Detailed Budget'!OUX72</f>
        <v>0</v>
      </c>
      <c r="OUM62" s="763">
        <f>'Detailed Budget'!OUY72</f>
        <v>0</v>
      </c>
      <c r="OUN62" s="763">
        <f>'Detailed Budget'!OUZ72</f>
        <v>0</v>
      </c>
      <c r="OUO62" s="763">
        <f>'Detailed Budget'!OVA72</f>
        <v>0</v>
      </c>
      <c r="OUP62" s="763">
        <f>'Detailed Budget'!OVB72</f>
        <v>0</v>
      </c>
      <c r="OUQ62" s="763">
        <f>'Detailed Budget'!OVC72</f>
        <v>0</v>
      </c>
      <c r="OUR62" s="763">
        <f>'Detailed Budget'!OVD72</f>
        <v>0</v>
      </c>
      <c r="OUS62" s="763">
        <f>'Detailed Budget'!OVE72</f>
        <v>0</v>
      </c>
      <c r="OUT62" s="763">
        <f>'Detailed Budget'!OVF72</f>
        <v>0</v>
      </c>
      <c r="OUU62" s="763">
        <f>'Detailed Budget'!OVG72</f>
        <v>0</v>
      </c>
      <c r="OUV62" s="763">
        <f>'Detailed Budget'!OVH72</f>
        <v>0</v>
      </c>
      <c r="OUW62" s="763">
        <f>'Detailed Budget'!OVI72</f>
        <v>0</v>
      </c>
      <c r="OUX62" s="763">
        <f>'Detailed Budget'!OVJ72</f>
        <v>0</v>
      </c>
      <c r="OUY62" s="763">
        <f>'Detailed Budget'!OVK72</f>
        <v>0</v>
      </c>
      <c r="OUZ62" s="763">
        <f>'Detailed Budget'!OVL72</f>
        <v>0</v>
      </c>
      <c r="OVA62" s="763">
        <f>'Detailed Budget'!OVM72</f>
        <v>0</v>
      </c>
      <c r="OVB62" s="763">
        <f>'Detailed Budget'!OVN72</f>
        <v>0</v>
      </c>
      <c r="OVC62" s="763">
        <f>'Detailed Budget'!OVO72</f>
        <v>0</v>
      </c>
      <c r="OVD62" s="763">
        <f>'Detailed Budget'!OVP72</f>
        <v>0</v>
      </c>
      <c r="OVE62" s="763">
        <f>'Detailed Budget'!OVQ72</f>
        <v>0</v>
      </c>
      <c r="OVF62" s="763">
        <f>'Detailed Budget'!OVR72</f>
        <v>0</v>
      </c>
      <c r="OVG62" s="763">
        <f>'Detailed Budget'!OVS72</f>
        <v>0</v>
      </c>
      <c r="OVH62" s="763">
        <f>'Detailed Budget'!OVT72</f>
        <v>0</v>
      </c>
      <c r="OVI62" s="763">
        <f>'Detailed Budget'!OVU72</f>
        <v>0</v>
      </c>
      <c r="OVJ62" s="763">
        <f>'Detailed Budget'!OVV72</f>
        <v>0</v>
      </c>
      <c r="OVK62" s="763">
        <f>'Detailed Budget'!OVW72</f>
        <v>0</v>
      </c>
      <c r="OVL62" s="763">
        <f>'Detailed Budget'!OVX72</f>
        <v>0</v>
      </c>
      <c r="OVM62" s="763">
        <f>'Detailed Budget'!OVY72</f>
        <v>0</v>
      </c>
      <c r="OVN62" s="763">
        <f>'Detailed Budget'!OVZ72</f>
        <v>0</v>
      </c>
      <c r="OVO62" s="763">
        <f>'Detailed Budget'!OWA72</f>
        <v>0</v>
      </c>
      <c r="OVP62" s="763">
        <f>'Detailed Budget'!OWB72</f>
        <v>0</v>
      </c>
      <c r="OVQ62" s="763">
        <f>'Detailed Budget'!OWC72</f>
        <v>0</v>
      </c>
      <c r="OVR62" s="763">
        <f>'Detailed Budget'!OWD72</f>
        <v>0</v>
      </c>
      <c r="OVS62" s="763">
        <f>'Detailed Budget'!OWE72</f>
        <v>0</v>
      </c>
      <c r="OVT62" s="763">
        <f>'Detailed Budget'!OWF72</f>
        <v>0</v>
      </c>
      <c r="OVU62" s="763">
        <f>'Detailed Budget'!OWG72</f>
        <v>0</v>
      </c>
      <c r="OVV62" s="763">
        <f>'Detailed Budget'!OWH72</f>
        <v>0</v>
      </c>
      <c r="OVW62" s="763">
        <f>'Detailed Budget'!OWI72</f>
        <v>0</v>
      </c>
      <c r="OVX62" s="763">
        <f>'Detailed Budget'!OWJ72</f>
        <v>0</v>
      </c>
      <c r="OVY62" s="763">
        <f>'Detailed Budget'!OWK72</f>
        <v>0</v>
      </c>
      <c r="OVZ62" s="763">
        <f>'Detailed Budget'!OWL72</f>
        <v>0</v>
      </c>
      <c r="OWA62" s="763">
        <f>'Detailed Budget'!OWM72</f>
        <v>0</v>
      </c>
      <c r="OWB62" s="763">
        <f>'Detailed Budget'!OWN72</f>
        <v>0</v>
      </c>
      <c r="OWC62" s="763">
        <f>'Detailed Budget'!OWO72</f>
        <v>0</v>
      </c>
      <c r="OWD62" s="763">
        <f>'Detailed Budget'!OWP72</f>
        <v>0</v>
      </c>
      <c r="OWE62" s="763">
        <f>'Detailed Budget'!OWQ72</f>
        <v>0</v>
      </c>
      <c r="OWF62" s="763">
        <f>'Detailed Budget'!OWR72</f>
        <v>0</v>
      </c>
      <c r="OWG62" s="763">
        <f>'Detailed Budget'!OWS72</f>
        <v>0</v>
      </c>
      <c r="OWH62" s="763">
        <f>'Detailed Budget'!OWT72</f>
        <v>0</v>
      </c>
      <c r="OWI62" s="763">
        <f>'Detailed Budget'!OWU72</f>
        <v>0</v>
      </c>
      <c r="OWJ62" s="763">
        <f>'Detailed Budget'!OWV72</f>
        <v>0</v>
      </c>
      <c r="OWK62" s="763">
        <f>'Detailed Budget'!OWW72</f>
        <v>0</v>
      </c>
      <c r="OWL62" s="763">
        <f>'Detailed Budget'!OWX72</f>
        <v>0</v>
      </c>
      <c r="OWM62" s="763">
        <f>'Detailed Budget'!OWY72</f>
        <v>0</v>
      </c>
      <c r="OWN62" s="763">
        <f>'Detailed Budget'!OWZ72</f>
        <v>0</v>
      </c>
      <c r="OWO62" s="763">
        <f>'Detailed Budget'!OXA72</f>
        <v>0</v>
      </c>
      <c r="OWP62" s="763">
        <f>'Detailed Budget'!OXB72</f>
        <v>0</v>
      </c>
      <c r="OWQ62" s="763">
        <f>'Detailed Budget'!OXC72</f>
        <v>0</v>
      </c>
      <c r="OWR62" s="763">
        <f>'Detailed Budget'!OXD72</f>
        <v>0</v>
      </c>
      <c r="OWS62" s="763">
        <f>'Detailed Budget'!OXE72</f>
        <v>0</v>
      </c>
      <c r="OWT62" s="763">
        <f>'Detailed Budget'!OXF72</f>
        <v>0</v>
      </c>
      <c r="OWU62" s="763">
        <f>'Detailed Budget'!OXG72</f>
        <v>0</v>
      </c>
      <c r="OWV62" s="763">
        <f>'Detailed Budget'!OXH72</f>
        <v>0</v>
      </c>
      <c r="OWW62" s="763">
        <f>'Detailed Budget'!OXI72</f>
        <v>0</v>
      </c>
      <c r="OWX62" s="763">
        <f>'Detailed Budget'!OXJ72</f>
        <v>0</v>
      </c>
      <c r="OWY62" s="763">
        <f>'Detailed Budget'!OXK72</f>
        <v>0</v>
      </c>
      <c r="OWZ62" s="763">
        <f>'Detailed Budget'!OXL72</f>
        <v>0</v>
      </c>
      <c r="OXA62" s="763">
        <f>'Detailed Budget'!OXM72</f>
        <v>0</v>
      </c>
      <c r="OXB62" s="763">
        <f>'Detailed Budget'!OXN72</f>
        <v>0</v>
      </c>
      <c r="OXC62" s="763">
        <f>'Detailed Budget'!OXO72</f>
        <v>0</v>
      </c>
      <c r="OXD62" s="763">
        <f>'Detailed Budget'!OXP72</f>
        <v>0</v>
      </c>
      <c r="OXE62" s="763">
        <f>'Detailed Budget'!OXQ72</f>
        <v>0</v>
      </c>
      <c r="OXF62" s="763">
        <f>'Detailed Budget'!OXR72</f>
        <v>0</v>
      </c>
      <c r="OXG62" s="763">
        <f>'Detailed Budget'!OXS72</f>
        <v>0</v>
      </c>
      <c r="OXH62" s="763">
        <f>'Detailed Budget'!OXT72</f>
        <v>0</v>
      </c>
      <c r="OXI62" s="763">
        <f>'Detailed Budget'!OXU72</f>
        <v>0</v>
      </c>
      <c r="OXJ62" s="763">
        <f>'Detailed Budget'!OXV72</f>
        <v>0</v>
      </c>
      <c r="OXK62" s="763">
        <f>'Detailed Budget'!OXW72</f>
        <v>0</v>
      </c>
      <c r="OXL62" s="763">
        <f>'Detailed Budget'!OXX72</f>
        <v>0</v>
      </c>
      <c r="OXM62" s="763">
        <f>'Detailed Budget'!OXY72</f>
        <v>0</v>
      </c>
      <c r="OXN62" s="763">
        <f>'Detailed Budget'!OXZ72</f>
        <v>0</v>
      </c>
      <c r="OXO62" s="763">
        <f>'Detailed Budget'!OYA72</f>
        <v>0</v>
      </c>
      <c r="OXP62" s="763">
        <f>'Detailed Budget'!OYB72</f>
        <v>0</v>
      </c>
      <c r="OXQ62" s="763">
        <f>'Detailed Budget'!OYC72</f>
        <v>0</v>
      </c>
      <c r="OXR62" s="763">
        <f>'Detailed Budget'!OYD72</f>
        <v>0</v>
      </c>
      <c r="OXS62" s="763">
        <f>'Detailed Budget'!OYE72</f>
        <v>0</v>
      </c>
      <c r="OXT62" s="763">
        <f>'Detailed Budget'!OYF72</f>
        <v>0</v>
      </c>
      <c r="OXU62" s="763">
        <f>'Detailed Budget'!OYG72</f>
        <v>0</v>
      </c>
      <c r="OXV62" s="763">
        <f>'Detailed Budget'!OYH72</f>
        <v>0</v>
      </c>
      <c r="OXW62" s="763">
        <f>'Detailed Budget'!OYI72</f>
        <v>0</v>
      </c>
      <c r="OXX62" s="763">
        <f>'Detailed Budget'!OYJ72</f>
        <v>0</v>
      </c>
      <c r="OXY62" s="763">
        <f>'Detailed Budget'!OYK72</f>
        <v>0</v>
      </c>
      <c r="OXZ62" s="763">
        <f>'Detailed Budget'!OYL72</f>
        <v>0</v>
      </c>
      <c r="OYA62" s="763">
        <f>'Detailed Budget'!OYM72</f>
        <v>0</v>
      </c>
      <c r="OYB62" s="763">
        <f>'Detailed Budget'!OYN72</f>
        <v>0</v>
      </c>
      <c r="OYC62" s="763">
        <f>'Detailed Budget'!OYO72</f>
        <v>0</v>
      </c>
      <c r="OYD62" s="763">
        <f>'Detailed Budget'!OYP72</f>
        <v>0</v>
      </c>
      <c r="OYE62" s="763">
        <f>'Detailed Budget'!OYQ72</f>
        <v>0</v>
      </c>
      <c r="OYF62" s="763">
        <f>'Detailed Budget'!OYR72</f>
        <v>0</v>
      </c>
      <c r="OYG62" s="763">
        <f>'Detailed Budget'!OYS72</f>
        <v>0</v>
      </c>
      <c r="OYH62" s="763">
        <f>'Detailed Budget'!OYT72</f>
        <v>0</v>
      </c>
      <c r="OYI62" s="763">
        <f>'Detailed Budget'!OYU72</f>
        <v>0</v>
      </c>
      <c r="OYJ62" s="763">
        <f>'Detailed Budget'!OYV72</f>
        <v>0</v>
      </c>
      <c r="OYK62" s="763">
        <f>'Detailed Budget'!OYW72</f>
        <v>0</v>
      </c>
      <c r="OYL62" s="763">
        <f>'Detailed Budget'!OYX72</f>
        <v>0</v>
      </c>
      <c r="OYM62" s="763">
        <f>'Detailed Budget'!OYY72</f>
        <v>0</v>
      </c>
      <c r="OYN62" s="763">
        <f>'Detailed Budget'!OYZ72</f>
        <v>0</v>
      </c>
      <c r="OYO62" s="763">
        <f>'Detailed Budget'!OZA72</f>
        <v>0</v>
      </c>
      <c r="OYP62" s="763">
        <f>'Detailed Budget'!OZB72</f>
        <v>0</v>
      </c>
      <c r="OYQ62" s="763">
        <f>'Detailed Budget'!OZC72</f>
        <v>0</v>
      </c>
      <c r="OYR62" s="763">
        <f>'Detailed Budget'!OZD72</f>
        <v>0</v>
      </c>
      <c r="OYS62" s="763">
        <f>'Detailed Budget'!OZE72</f>
        <v>0</v>
      </c>
      <c r="OYT62" s="763">
        <f>'Detailed Budget'!OZF72</f>
        <v>0</v>
      </c>
      <c r="OYU62" s="763">
        <f>'Detailed Budget'!OZG72</f>
        <v>0</v>
      </c>
      <c r="OYV62" s="763">
        <f>'Detailed Budget'!OZH72</f>
        <v>0</v>
      </c>
      <c r="OYW62" s="763">
        <f>'Detailed Budget'!OZI72</f>
        <v>0</v>
      </c>
      <c r="OYX62" s="763">
        <f>'Detailed Budget'!OZJ72</f>
        <v>0</v>
      </c>
      <c r="OYY62" s="763">
        <f>'Detailed Budget'!OZK72</f>
        <v>0</v>
      </c>
      <c r="OYZ62" s="763">
        <f>'Detailed Budget'!OZL72</f>
        <v>0</v>
      </c>
      <c r="OZA62" s="763">
        <f>'Detailed Budget'!OZM72</f>
        <v>0</v>
      </c>
      <c r="OZB62" s="763">
        <f>'Detailed Budget'!OZN72</f>
        <v>0</v>
      </c>
      <c r="OZC62" s="763">
        <f>'Detailed Budget'!OZO72</f>
        <v>0</v>
      </c>
      <c r="OZD62" s="763">
        <f>'Detailed Budget'!OZP72</f>
        <v>0</v>
      </c>
      <c r="OZE62" s="763">
        <f>'Detailed Budget'!OZQ72</f>
        <v>0</v>
      </c>
      <c r="OZF62" s="763">
        <f>'Detailed Budget'!OZR72</f>
        <v>0</v>
      </c>
      <c r="OZG62" s="763">
        <f>'Detailed Budget'!OZS72</f>
        <v>0</v>
      </c>
      <c r="OZH62" s="763">
        <f>'Detailed Budget'!OZT72</f>
        <v>0</v>
      </c>
      <c r="OZI62" s="763">
        <f>'Detailed Budget'!OZU72</f>
        <v>0</v>
      </c>
      <c r="OZJ62" s="763">
        <f>'Detailed Budget'!OZV72</f>
        <v>0</v>
      </c>
      <c r="OZK62" s="763">
        <f>'Detailed Budget'!OZW72</f>
        <v>0</v>
      </c>
      <c r="OZL62" s="763">
        <f>'Detailed Budget'!OZX72</f>
        <v>0</v>
      </c>
      <c r="OZM62" s="763">
        <f>'Detailed Budget'!OZY72</f>
        <v>0</v>
      </c>
      <c r="OZN62" s="763">
        <f>'Detailed Budget'!OZZ72</f>
        <v>0</v>
      </c>
      <c r="OZO62" s="763">
        <f>'Detailed Budget'!PAA72</f>
        <v>0</v>
      </c>
      <c r="OZP62" s="763">
        <f>'Detailed Budget'!PAB72</f>
        <v>0</v>
      </c>
      <c r="OZQ62" s="763">
        <f>'Detailed Budget'!PAC72</f>
        <v>0</v>
      </c>
      <c r="OZR62" s="763">
        <f>'Detailed Budget'!PAD72</f>
        <v>0</v>
      </c>
      <c r="OZS62" s="763">
        <f>'Detailed Budget'!PAE72</f>
        <v>0</v>
      </c>
      <c r="OZT62" s="763">
        <f>'Detailed Budget'!PAF72</f>
        <v>0</v>
      </c>
      <c r="OZU62" s="763">
        <f>'Detailed Budget'!PAG72</f>
        <v>0</v>
      </c>
      <c r="OZV62" s="763">
        <f>'Detailed Budget'!PAH72</f>
        <v>0</v>
      </c>
      <c r="OZW62" s="763">
        <f>'Detailed Budget'!PAI72</f>
        <v>0</v>
      </c>
      <c r="OZX62" s="763">
        <f>'Detailed Budget'!PAJ72</f>
        <v>0</v>
      </c>
      <c r="OZY62" s="763">
        <f>'Detailed Budget'!PAK72</f>
        <v>0</v>
      </c>
      <c r="OZZ62" s="763">
        <f>'Detailed Budget'!PAL72</f>
        <v>0</v>
      </c>
      <c r="PAA62" s="763">
        <f>'Detailed Budget'!PAM72</f>
        <v>0</v>
      </c>
      <c r="PAB62" s="763">
        <f>'Detailed Budget'!PAN72</f>
        <v>0</v>
      </c>
      <c r="PAC62" s="763">
        <f>'Detailed Budget'!PAO72</f>
        <v>0</v>
      </c>
      <c r="PAD62" s="763">
        <f>'Detailed Budget'!PAP72</f>
        <v>0</v>
      </c>
      <c r="PAE62" s="763">
        <f>'Detailed Budget'!PAQ72</f>
        <v>0</v>
      </c>
      <c r="PAF62" s="763">
        <f>'Detailed Budget'!PAR72</f>
        <v>0</v>
      </c>
      <c r="PAG62" s="763">
        <f>'Detailed Budget'!PAS72</f>
        <v>0</v>
      </c>
      <c r="PAH62" s="763">
        <f>'Detailed Budget'!PAT72</f>
        <v>0</v>
      </c>
      <c r="PAI62" s="763">
        <f>'Detailed Budget'!PAU72</f>
        <v>0</v>
      </c>
      <c r="PAJ62" s="763">
        <f>'Detailed Budget'!PAV72</f>
        <v>0</v>
      </c>
      <c r="PAK62" s="763">
        <f>'Detailed Budget'!PAW72</f>
        <v>0</v>
      </c>
      <c r="PAL62" s="763">
        <f>'Detailed Budget'!PAX72</f>
        <v>0</v>
      </c>
      <c r="PAM62" s="763">
        <f>'Detailed Budget'!PAY72</f>
        <v>0</v>
      </c>
      <c r="PAN62" s="763">
        <f>'Detailed Budget'!PAZ72</f>
        <v>0</v>
      </c>
      <c r="PAO62" s="763">
        <f>'Detailed Budget'!PBA72</f>
        <v>0</v>
      </c>
      <c r="PAP62" s="763">
        <f>'Detailed Budget'!PBB72</f>
        <v>0</v>
      </c>
      <c r="PAQ62" s="763">
        <f>'Detailed Budget'!PBC72</f>
        <v>0</v>
      </c>
      <c r="PAR62" s="763">
        <f>'Detailed Budget'!PBD72</f>
        <v>0</v>
      </c>
      <c r="PAS62" s="763">
        <f>'Detailed Budget'!PBE72</f>
        <v>0</v>
      </c>
      <c r="PAT62" s="763">
        <f>'Detailed Budget'!PBF72</f>
        <v>0</v>
      </c>
      <c r="PAU62" s="763">
        <f>'Detailed Budget'!PBG72</f>
        <v>0</v>
      </c>
      <c r="PAV62" s="763">
        <f>'Detailed Budget'!PBH72</f>
        <v>0</v>
      </c>
      <c r="PAW62" s="763">
        <f>'Detailed Budget'!PBI72</f>
        <v>0</v>
      </c>
      <c r="PAX62" s="763">
        <f>'Detailed Budget'!PBJ72</f>
        <v>0</v>
      </c>
      <c r="PAY62" s="763">
        <f>'Detailed Budget'!PBK72</f>
        <v>0</v>
      </c>
      <c r="PAZ62" s="763">
        <f>'Detailed Budget'!PBL72</f>
        <v>0</v>
      </c>
      <c r="PBA62" s="763">
        <f>'Detailed Budget'!PBM72</f>
        <v>0</v>
      </c>
      <c r="PBB62" s="763">
        <f>'Detailed Budget'!PBN72</f>
        <v>0</v>
      </c>
      <c r="PBC62" s="763">
        <f>'Detailed Budget'!PBO72</f>
        <v>0</v>
      </c>
      <c r="PBD62" s="763">
        <f>'Detailed Budget'!PBP72</f>
        <v>0</v>
      </c>
      <c r="PBE62" s="763">
        <f>'Detailed Budget'!PBQ72</f>
        <v>0</v>
      </c>
      <c r="PBF62" s="763">
        <f>'Detailed Budget'!PBR72</f>
        <v>0</v>
      </c>
      <c r="PBG62" s="763">
        <f>'Detailed Budget'!PBS72</f>
        <v>0</v>
      </c>
      <c r="PBH62" s="763">
        <f>'Detailed Budget'!PBT72</f>
        <v>0</v>
      </c>
      <c r="PBI62" s="763">
        <f>'Detailed Budget'!PBU72</f>
        <v>0</v>
      </c>
      <c r="PBJ62" s="763">
        <f>'Detailed Budget'!PBV72</f>
        <v>0</v>
      </c>
      <c r="PBK62" s="763">
        <f>'Detailed Budget'!PBW72</f>
        <v>0</v>
      </c>
      <c r="PBL62" s="763">
        <f>'Detailed Budget'!PBX72</f>
        <v>0</v>
      </c>
      <c r="PBM62" s="763">
        <f>'Detailed Budget'!PBY72</f>
        <v>0</v>
      </c>
      <c r="PBN62" s="763">
        <f>'Detailed Budget'!PBZ72</f>
        <v>0</v>
      </c>
      <c r="PBO62" s="763">
        <f>'Detailed Budget'!PCA72</f>
        <v>0</v>
      </c>
      <c r="PBP62" s="763">
        <f>'Detailed Budget'!PCB72</f>
        <v>0</v>
      </c>
      <c r="PBQ62" s="763">
        <f>'Detailed Budget'!PCC72</f>
        <v>0</v>
      </c>
      <c r="PBR62" s="763">
        <f>'Detailed Budget'!PCD72</f>
        <v>0</v>
      </c>
      <c r="PBS62" s="763">
        <f>'Detailed Budget'!PCE72</f>
        <v>0</v>
      </c>
      <c r="PBT62" s="763">
        <f>'Detailed Budget'!PCF72</f>
        <v>0</v>
      </c>
      <c r="PBU62" s="763">
        <f>'Detailed Budget'!PCG72</f>
        <v>0</v>
      </c>
      <c r="PBV62" s="763">
        <f>'Detailed Budget'!PCH72</f>
        <v>0</v>
      </c>
      <c r="PBW62" s="763">
        <f>'Detailed Budget'!PCI72</f>
        <v>0</v>
      </c>
      <c r="PBX62" s="763">
        <f>'Detailed Budget'!PCJ72</f>
        <v>0</v>
      </c>
      <c r="PBY62" s="763">
        <f>'Detailed Budget'!PCK72</f>
        <v>0</v>
      </c>
      <c r="PBZ62" s="763">
        <f>'Detailed Budget'!PCL72</f>
        <v>0</v>
      </c>
      <c r="PCA62" s="763">
        <f>'Detailed Budget'!PCM72</f>
        <v>0</v>
      </c>
      <c r="PCB62" s="763">
        <f>'Detailed Budget'!PCN72</f>
        <v>0</v>
      </c>
      <c r="PCC62" s="763">
        <f>'Detailed Budget'!PCO72</f>
        <v>0</v>
      </c>
      <c r="PCD62" s="763">
        <f>'Detailed Budget'!PCP72</f>
        <v>0</v>
      </c>
      <c r="PCE62" s="763">
        <f>'Detailed Budget'!PCQ72</f>
        <v>0</v>
      </c>
      <c r="PCF62" s="763">
        <f>'Detailed Budget'!PCR72</f>
        <v>0</v>
      </c>
      <c r="PCG62" s="763">
        <f>'Detailed Budget'!PCS72</f>
        <v>0</v>
      </c>
      <c r="PCH62" s="763">
        <f>'Detailed Budget'!PCT72</f>
        <v>0</v>
      </c>
      <c r="PCI62" s="763">
        <f>'Detailed Budget'!PCU72</f>
        <v>0</v>
      </c>
      <c r="PCJ62" s="763">
        <f>'Detailed Budget'!PCV72</f>
        <v>0</v>
      </c>
      <c r="PCK62" s="763">
        <f>'Detailed Budget'!PCW72</f>
        <v>0</v>
      </c>
      <c r="PCL62" s="763">
        <f>'Detailed Budget'!PCX72</f>
        <v>0</v>
      </c>
      <c r="PCM62" s="763">
        <f>'Detailed Budget'!PCY72</f>
        <v>0</v>
      </c>
      <c r="PCN62" s="763">
        <f>'Detailed Budget'!PCZ72</f>
        <v>0</v>
      </c>
      <c r="PCO62" s="763">
        <f>'Detailed Budget'!PDA72</f>
        <v>0</v>
      </c>
      <c r="PCP62" s="763">
        <f>'Detailed Budget'!PDB72</f>
        <v>0</v>
      </c>
      <c r="PCQ62" s="763">
        <f>'Detailed Budget'!PDC72</f>
        <v>0</v>
      </c>
      <c r="PCR62" s="763">
        <f>'Detailed Budget'!PDD72</f>
        <v>0</v>
      </c>
      <c r="PCS62" s="763">
        <f>'Detailed Budget'!PDE72</f>
        <v>0</v>
      </c>
      <c r="PCT62" s="763">
        <f>'Detailed Budget'!PDF72</f>
        <v>0</v>
      </c>
      <c r="PCU62" s="763">
        <f>'Detailed Budget'!PDG72</f>
        <v>0</v>
      </c>
      <c r="PCV62" s="763">
        <f>'Detailed Budget'!PDH72</f>
        <v>0</v>
      </c>
      <c r="PCW62" s="763">
        <f>'Detailed Budget'!PDI72</f>
        <v>0</v>
      </c>
      <c r="PCX62" s="763">
        <f>'Detailed Budget'!PDJ72</f>
        <v>0</v>
      </c>
      <c r="PCY62" s="763">
        <f>'Detailed Budget'!PDK72</f>
        <v>0</v>
      </c>
      <c r="PCZ62" s="763">
        <f>'Detailed Budget'!PDL72</f>
        <v>0</v>
      </c>
      <c r="PDA62" s="763">
        <f>'Detailed Budget'!PDM72</f>
        <v>0</v>
      </c>
      <c r="PDB62" s="763">
        <f>'Detailed Budget'!PDN72</f>
        <v>0</v>
      </c>
      <c r="PDC62" s="763">
        <f>'Detailed Budget'!PDO72</f>
        <v>0</v>
      </c>
      <c r="PDD62" s="763">
        <f>'Detailed Budget'!PDP72</f>
        <v>0</v>
      </c>
      <c r="PDE62" s="763">
        <f>'Detailed Budget'!PDQ72</f>
        <v>0</v>
      </c>
      <c r="PDF62" s="763">
        <f>'Detailed Budget'!PDR72</f>
        <v>0</v>
      </c>
      <c r="PDG62" s="763">
        <f>'Detailed Budget'!PDS72</f>
        <v>0</v>
      </c>
      <c r="PDH62" s="763">
        <f>'Detailed Budget'!PDT72</f>
        <v>0</v>
      </c>
      <c r="PDI62" s="763">
        <f>'Detailed Budget'!PDU72</f>
        <v>0</v>
      </c>
      <c r="PDJ62" s="763">
        <f>'Detailed Budget'!PDV72</f>
        <v>0</v>
      </c>
      <c r="PDK62" s="763">
        <f>'Detailed Budget'!PDW72</f>
        <v>0</v>
      </c>
      <c r="PDL62" s="763">
        <f>'Detailed Budget'!PDX72</f>
        <v>0</v>
      </c>
      <c r="PDM62" s="763">
        <f>'Detailed Budget'!PDY72</f>
        <v>0</v>
      </c>
      <c r="PDN62" s="763">
        <f>'Detailed Budget'!PDZ72</f>
        <v>0</v>
      </c>
      <c r="PDO62" s="763">
        <f>'Detailed Budget'!PEA72</f>
        <v>0</v>
      </c>
      <c r="PDP62" s="763">
        <f>'Detailed Budget'!PEB72</f>
        <v>0</v>
      </c>
      <c r="PDQ62" s="763">
        <f>'Detailed Budget'!PEC72</f>
        <v>0</v>
      </c>
      <c r="PDR62" s="763">
        <f>'Detailed Budget'!PED72</f>
        <v>0</v>
      </c>
      <c r="PDS62" s="763">
        <f>'Detailed Budget'!PEE72</f>
        <v>0</v>
      </c>
      <c r="PDT62" s="763">
        <f>'Detailed Budget'!PEF72</f>
        <v>0</v>
      </c>
      <c r="PDU62" s="763">
        <f>'Detailed Budget'!PEG72</f>
        <v>0</v>
      </c>
      <c r="PDV62" s="763">
        <f>'Detailed Budget'!PEH72</f>
        <v>0</v>
      </c>
      <c r="PDW62" s="763">
        <f>'Detailed Budget'!PEI72</f>
        <v>0</v>
      </c>
      <c r="PDX62" s="763">
        <f>'Detailed Budget'!PEJ72</f>
        <v>0</v>
      </c>
      <c r="PDY62" s="763">
        <f>'Detailed Budget'!PEK72</f>
        <v>0</v>
      </c>
      <c r="PDZ62" s="763">
        <f>'Detailed Budget'!PEL72</f>
        <v>0</v>
      </c>
      <c r="PEA62" s="763">
        <f>'Detailed Budget'!PEM72</f>
        <v>0</v>
      </c>
      <c r="PEB62" s="763">
        <f>'Detailed Budget'!PEN72</f>
        <v>0</v>
      </c>
      <c r="PEC62" s="763">
        <f>'Detailed Budget'!PEO72</f>
        <v>0</v>
      </c>
      <c r="PED62" s="763">
        <f>'Detailed Budget'!PEP72</f>
        <v>0</v>
      </c>
      <c r="PEE62" s="763">
        <f>'Detailed Budget'!PEQ72</f>
        <v>0</v>
      </c>
      <c r="PEF62" s="763">
        <f>'Detailed Budget'!PER72</f>
        <v>0</v>
      </c>
      <c r="PEG62" s="763">
        <f>'Detailed Budget'!PES72</f>
        <v>0</v>
      </c>
      <c r="PEH62" s="763">
        <f>'Detailed Budget'!PET72</f>
        <v>0</v>
      </c>
      <c r="PEI62" s="763">
        <f>'Detailed Budget'!PEU72</f>
        <v>0</v>
      </c>
      <c r="PEJ62" s="763">
        <f>'Detailed Budget'!PEV72</f>
        <v>0</v>
      </c>
      <c r="PEK62" s="763">
        <f>'Detailed Budget'!PEW72</f>
        <v>0</v>
      </c>
      <c r="PEL62" s="763">
        <f>'Detailed Budget'!PEX72</f>
        <v>0</v>
      </c>
      <c r="PEM62" s="763">
        <f>'Detailed Budget'!PEY72</f>
        <v>0</v>
      </c>
      <c r="PEN62" s="763">
        <f>'Detailed Budget'!PEZ72</f>
        <v>0</v>
      </c>
      <c r="PEO62" s="763">
        <f>'Detailed Budget'!PFA72</f>
        <v>0</v>
      </c>
      <c r="PEP62" s="763">
        <f>'Detailed Budget'!PFB72</f>
        <v>0</v>
      </c>
      <c r="PEQ62" s="763">
        <f>'Detailed Budget'!PFC72</f>
        <v>0</v>
      </c>
      <c r="PER62" s="763">
        <f>'Detailed Budget'!PFD72</f>
        <v>0</v>
      </c>
      <c r="PES62" s="763">
        <f>'Detailed Budget'!PFE72</f>
        <v>0</v>
      </c>
      <c r="PET62" s="763">
        <f>'Detailed Budget'!PFF72</f>
        <v>0</v>
      </c>
      <c r="PEU62" s="763">
        <f>'Detailed Budget'!PFG72</f>
        <v>0</v>
      </c>
      <c r="PEV62" s="763">
        <f>'Detailed Budget'!PFH72</f>
        <v>0</v>
      </c>
      <c r="PEW62" s="763">
        <f>'Detailed Budget'!PFI72</f>
        <v>0</v>
      </c>
      <c r="PEX62" s="763">
        <f>'Detailed Budget'!PFJ72</f>
        <v>0</v>
      </c>
      <c r="PEY62" s="763">
        <f>'Detailed Budget'!PFK72</f>
        <v>0</v>
      </c>
      <c r="PEZ62" s="763">
        <f>'Detailed Budget'!PFL72</f>
        <v>0</v>
      </c>
      <c r="PFA62" s="763">
        <f>'Detailed Budget'!PFM72</f>
        <v>0</v>
      </c>
      <c r="PFB62" s="763">
        <f>'Detailed Budget'!PFN72</f>
        <v>0</v>
      </c>
      <c r="PFC62" s="763">
        <f>'Detailed Budget'!PFO72</f>
        <v>0</v>
      </c>
      <c r="PFD62" s="763">
        <f>'Detailed Budget'!PFP72</f>
        <v>0</v>
      </c>
      <c r="PFE62" s="763">
        <f>'Detailed Budget'!PFQ72</f>
        <v>0</v>
      </c>
      <c r="PFF62" s="763">
        <f>'Detailed Budget'!PFR72</f>
        <v>0</v>
      </c>
      <c r="PFG62" s="763">
        <f>'Detailed Budget'!PFS72</f>
        <v>0</v>
      </c>
      <c r="PFH62" s="763">
        <f>'Detailed Budget'!PFT72</f>
        <v>0</v>
      </c>
      <c r="PFI62" s="763">
        <f>'Detailed Budget'!PFU72</f>
        <v>0</v>
      </c>
      <c r="PFJ62" s="763">
        <f>'Detailed Budget'!PFV72</f>
        <v>0</v>
      </c>
      <c r="PFK62" s="763">
        <f>'Detailed Budget'!PFW72</f>
        <v>0</v>
      </c>
      <c r="PFL62" s="763">
        <f>'Detailed Budget'!PFX72</f>
        <v>0</v>
      </c>
      <c r="PFM62" s="763">
        <f>'Detailed Budget'!PFY72</f>
        <v>0</v>
      </c>
      <c r="PFN62" s="763">
        <f>'Detailed Budget'!PFZ72</f>
        <v>0</v>
      </c>
      <c r="PFO62" s="763">
        <f>'Detailed Budget'!PGA72</f>
        <v>0</v>
      </c>
      <c r="PFP62" s="763">
        <f>'Detailed Budget'!PGB72</f>
        <v>0</v>
      </c>
      <c r="PFQ62" s="763">
        <f>'Detailed Budget'!PGC72</f>
        <v>0</v>
      </c>
      <c r="PFR62" s="763">
        <f>'Detailed Budget'!PGD72</f>
        <v>0</v>
      </c>
      <c r="PFS62" s="763">
        <f>'Detailed Budget'!PGE72</f>
        <v>0</v>
      </c>
      <c r="PFT62" s="763">
        <f>'Detailed Budget'!PGF72</f>
        <v>0</v>
      </c>
      <c r="PFU62" s="763">
        <f>'Detailed Budget'!PGG72</f>
        <v>0</v>
      </c>
      <c r="PFV62" s="763">
        <f>'Detailed Budget'!PGH72</f>
        <v>0</v>
      </c>
      <c r="PFW62" s="763">
        <f>'Detailed Budget'!PGI72</f>
        <v>0</v>
      </c>
      <c r="PFX62" s="763">
        <f>'Detailed Budget'!PGJ72</f>
        <v>0</v>
      </c>
      <c r="PFY62" s="763">
        <f>'Detailed Budget'!PGK72</f>
        <v>0</v>
      </c>
      <c r="PFZ62" s="763">
        <f>'Detailed Budget'!PGL72</f>
        <v>0</v>
      </c>
      <c r="PGA62" s="763">
        <f>'Detailed Budget'!PGM72</f>
        <v>0</v>
      </c>
      <c r="PGB62" s="763">
        <f>'Detailed Budget'!PGN72</f>
        <v>0</v>
      </c>
      <c r="PGC62" s="763">
        <f>'Detailed Budget'!PGO72</f>
        <v>0</v>
      </c>
      <c r="PGD62" s="763">
        <f>'Detailed Budget'!PGP72</f>
        <v>0</v>
      </c>
      <c r="PGE62" s="763">
        <f>'Detailed Budget'!PGQ72</f>
        <v>0</v>
      </c>
      <c r="PGF62" s="763">
        <f>'Detailed Budget'!PGR72</f>
        <v>0</v>
      </c>
      <c r="PGG62" s="763">
        <f>'Detailed Budget'!PGS72</f>
        <v>0</v>
      </c>
      <c r="PGH62" s="763">
        <f>'Detailed Budget'!PGT72</f>
        <v>0</v>
      </c>
      <c r="PGI62" s="763">
        <f>'Detailed Budget'!PGU72</f>
        <v>0</v>
      </c>
      <c r="PGJ62" s="763">
        <f>'Detailed Budget'!PGV72</f>
        <v>0</v>
      </c>
      <c r="PGK62" s="763">
        <f>'Detailed Budget'!PGW72</f>
        <v>0</v>
      </c>
      <c r="PGL62" s="763">
        <f>'Detailed Budget'!PGX72</f>
        <v>0</v>
      </c>
      <c r="PGM62" s="763">
        <f>'Detailed Budget'!PGY72</f>
        <v>0</v>
      </c>
      <c r="PGN62" s="763">
        <f>'Detailed Budget'!PGZ72</f>
        <v>0</v>
      </c>
      <c r="PGO62" s="763">
        <f>'Detailed Budget'!PHA72</f>
        <v>0</v>
      </c>
      <c r="PGP62" s="763">
        <f>'Detailed Budget'!PHB72</f>
        <v>0</v>
      </c>
      <c r="PGQ62" s="763">
        <f>'Detailed Budget'!PHC72</f>
        <v>0</v>
      </c>
      <c r="PGR62" s="763">
        <f>'Detailed Budget'!PHD72</f>
        <v>0</v>
      </c>
      <c r="PGS62" s="763">
        <f>'Detailed Budget'!PHE72</f>
        <v>0</v>
      </c>
      <c r="PGT62" s="763">
        <f>'Detailed Budget'!PHF72</f>
        <v>0</v>
      </c>
      <c r="PGU62" s="763">
        <f>'Detailed Budget'!PHG72</f>
        <v>0</v>
      </c>
      <c r="PGV62" s="763">
        <f>'Detailed Budget'!PHH72</f>
        <v>0</v>
      </c>
      <c r="PGW62" s="763">
        <f>'Detailed Budget'!PHI72</f>
        <v>0</v>
      </c>
      <c r="PGX62" s="763">
        <f>'Detailed Budget'!PHJ72</f>
        <v>0</v>
      </c>
      <c r="PGY62" s="763">
        <f>'Detailed Budget'!PHK72</f>
        <v>0</v>
      </c>
      <c r="PGZ62" s="763">
        <f>'Detailed Budget'!PHL72</f>
        <v>0</v>
      </c>
      <c r="PHA62" s="763">
        <f>'Detailed Budget'!PHM72</f>
        <v>0</v>
      </c>
      <c r="PHB62" s="763">
        <f>'Detailed Budget'!PHN72</f>
        <v>0</v>
      </c>
      <c r="PHC62" s="763">
        <f>'Detailed Budget'!PHO72</f>
        <v>0</v>
      </c>
      <c r="PHD62" s="763">
        <f>'Detailed Budget'!PHP72</f>
        <v>0</v>
      </c>
      <c r="PHE62" s="763">
        <f>'Detailed Budget'!PHQ72</f>
        <v>0</v>
      </c>
      <c r="PHF62" s="763">
        <f>'Detailed Budget'!PHR72</f>
        <v>0</v>
      </c>
      <c r="PHG62" s="763">
        <f>'Detailed Budget'!PHS72</f>
        <v>0</v>
      </c>
      <c r="PHH62" s="763">
        <f>'Detailed Budget'!PHT72</f>
        <v>0</v>
      </c>
      <c r="PHI62" s="763">
        <f>'Detailed Budget'!PHU72</f>
        <v>0</v>
      </c>
      <c r="PHJ62" s="763">
        <f>'Detailed Budget'!PHV72</f>
        <v>0</v>
      </c>
      <c r="PHK62" s="763">
        <f>'Detailed Budget'!PHW72</f>
        <v>0</v>
      </c>
      <c r="PHL62" s="763">
        <f>'Detailed Budget'!PHX72</f>
        <v>0</v>
      </c>
      <c r="PHM62" s="763">
        <f>'Detailed Budget'!PHY72</f>
        <v>0</v>
      </c>
      <c r="PHN62" s="763">
        <f>'Detailed Budget'!PHZ72</f>
        <v>0</v>
      </c>
      <c r="PHO62" s="763">
        <f>'Detailed Budget'!PIA72</f>
        <v>0</v>
      </c>
      <c r="PHP62" s="763">
        <f>'Detailed Budget'!PIB72</f>
        <v>0</v>
      </c>
      <c r="PHQ62" s="763">
        <f>'Detailed Budget'!PIC72</f>
        <v>0</v>
      </c>
      <c r="PHR62" s="763">
        <f>'Detailed Budget'!PID72</f>
        <v>0</v>
      </c>
      <c r="PHS62" s="763">
        <f>'Detailed Budget'!PIE72</f>
        <v>0</v>
      </c>
      <c r="PHT62" s="763">
        <f>'Detailed Budget'!PIF72</f>
        <v>0</v>
      </c>
      <c r="PHU62" s="763">
        <f>'Detailed Budget'!PIG72</f>
        <v>0</v>
      </c>
      <c r="PHV62" s="763">
        <f>'Detailed Budget'!PIH72</f>
        <v>0</v>
      </c>
      <c r="PHW62" s="763">
        <f>'Detailed Budget'!PII72</f>
        <v>0</v>
      </c>
      <c r="PHX62" s="763">
        <f>'Detailed Budget'!PIJ72</f>
        <v>0</v>
      </c>
      <c r="PHY62" s="763">
        <f>'Detailed Budget'!PIK72</f>
        <v>0</v>
      </c>
      <c r="PHZ62" s="763">
        <f>'Detailed Budget'!PIL72</f>
        <v>0</v>
      </c>
      <c r="PIA62" s="763">
        <f>'Detailed Budget'!PIM72</f>
        <v>0</v>
      </c>
      <c r="PIB62" s="763">
        <f>'Detailed Budget'!PIN72</f>
        <v>0</v>
      </c>
      <c r="PIC62" s="763">
        <f>'Detailed Budget'!PIO72</f>
        <v>0</v>
      </c>
      <c r="PID62" s="763">
        <f>'Detailed Budget'!PIP72</f>
        <v>0</v>
      </c>
      <c r="PIE62" s="763">
        <f>'Detailed Budget'!PIQ72</f>
        <v>0</v>
      </c>
      <c r="PIF62" s="763">
        <f>'Detailed Budget'!PIR72</f>
        <v>0</v>
      </c>
      <c r="PIG62" s="763">
        <f>'Detailed Budget'!PIS72</f>
        <v>0</v>
      </c>
      <c r="PIH62" s="763">
        <f>'Detailed Budget'!PIT72</f>
        <v>0</v>
      </c>
      <c r="PII62" s="763">
        <f>'Detailed Budget'!PIU72</f>
        <v>0</v>
      </c>
      <c r="PIJ62" s="763">
        <f>'Detailed Budget'!PIV72</f>
        <v>0</v>
      </c>
      <c r="PIK62" s="763">
        <f>'Detailed Budget'!PIW72</f>
        <v>0</v>
      </c>
      <c r="PIL62" s="763">
        <f>'Detailed Budget'!PIX72</f>
        <v>0</v>
      </c>
      <c r="PIM62" s="763">
        <f>'Detailed Budget'!PIY72</f>
        <v>0</v>
      </c>
      <c r="PIN62" s="763">
        <f>'Detailed Budget'!PIZ72</f>
        <v>0</v>
      </c>
      <c r="PIO62" s="763">
        <f>'Detailed Budget'!PJA72</f>
        <v>0</v>
      </c>
      <c r="PIP62" s="763">
        <f>'Detailed Budget'!PJB72</f>
        <v>0</v>
      </c>
      <c r="PIQ62" s="763">
        <f>'Detailed Budget'!PJC72</f>
        <v>0</v>
      </c>
      <c r="PIR62" s="763">
        <f>'Detailed Budget'!PJD72</f>
        <v>0</v>
      </c>
      <c r="PIS62" s="763">
        <f>'Detailed Budget'!PJE72</f>
        <v>0</v>
      </c>
      <c r="PIT62" s="763">
        <f>'Detailed Budget'!PJF72</f>
        <v>0</v>
      </c>
      <c r="PIU62" s="763">
        <f>'Detailed Budget'!PJG72</f>
        <v>0</v>
      </c>
      <c r="PIV62" s="763">
        <f>'Detailed Budget'!PJH72</f>
        <v>0</v>
      </c>
      <c r="PIW62" s="763">
        <f>'Detailed Budget'!PJI72</f>
        <v>0</v>
      </c>
      <c r="PIX62" s="763">
        <f>'Detailed Budget'!PJJ72</f>
        <v>0</v>
      </c>
      <c r="PIY62" s="763">
        <f>'Detailed Budget'!PJK72</f>
        <v>0</v>
      </c>
      <c r="PIZ62" s="763">
        <f>'Detailed Budget'!PJL72</f>
        <v>0</v>
      </c>
      <c r="PJA62" s="763">
        <f>'Detailed Budget'!PJM72</f>
        <v>0</v>
      </c>
      <c r="PJB62" s="763">
        <f>'Detailed Budget'!PJN72</f>
        <v>0</v>
      </c>
      <c r="PJC62" s="763">
        <f>'Detailed Budget'!PJO72</f>
        <v>0</v>
      </c>
      <c r="PJD62" s="763">
        <f>'Detailed Budget'!PJP72</f>
        <v>0</v>
      </c>
      <c r="PJE62" s="763">
        <f>'Detailed Budget'!PJQ72</f>
        <v>0</v>
      </c>
      <c r="PJF62" s="763">
        <f>'Detailed Budget'!PJR72</f>
        <v>0</v>
      </c>
      <c r="PJG62" s="763">
        <f>'Detailed Budget'!PJS72</f>
        <v>0</v>
      </c>
      <c r="PJH62" s="763">
        <f>'Detailed Budget'!PJT72</f>
        <v>0</v>
      </c>
      <c r="PJI62" s="763">
        <f>'Detailed Budget'!PJU72</f>
        <v>0</v>
      </c>
      <c r="PJJ62" s="763">
        <f>'Detailed Budget'!PJV72</f>
        <v>0</v>
      </c>
      <c r="PJK62" s="763">
        <f>'Detailed Budget'!PJW72</f>
        <v>0</v>
      </c>
      <c r="PJL62" s="763">
        <f>'Detailed Budget'!PJX72</f>
        <v>0</v>
      </c>
      <c r="PJM62" s="763">
        <f>'Detailed Budget'!PJY72</f>
        <v>0</v>
      </c>
      <c r="PJN62" s="763">
        <f>'Detailed Budget'!PJZ72</f>
        <v>0</v>
      </c>
      <c r="PJO62" s="763">
        <f>'Detailed Budget'!PKA72</f>
        <v>0</v>
      </c>
      <c r="PJP62" s="763">
        <f>'Detailed Budget'!PKB72</f>
        <v>0</v>
      </c>
      <c r="PJQ62" s="763">
        <f>'Detailed Budget'!PKC72</f>
        <v>0</v>
      </c>
      <c r="PJR62" s="763">
        <f>'Detailed Budget'!PKD72</f>
        <v>0</v>
      </c>
      <c r="PJS62" s="763">
        <f>'Detailed Budget'!PKE72</f>
        <v>0</v>
      </c>
      <c r="PJT62" s="763">
        <f>'Detailed Budget'!PKF72</f>
        <v>0</v>
      </c>
      <c r="PJU62" s="763">
        <f>'Detailed Budget'!PKG72</f>
        <v>0</v>
      </c>
      <c r="PJV62" s="763">
        <f>'Detailed Budget'!PKH72</f>
        <v>0</v>
      </c>
      <c r="PJW62" s="763">
        <f>'Detailed Budget'!PKI72</f>
        <v>0</v>
      </c>
      <c r="PJX62" s="763">
        <f>'Detailed Budget'!PKJ72</f>
        <v>0</v>
      </c>
      <c r="PJY62" s="763">
        <f>'Detailed Budget'!PKK72</f>
        <v>0</v>
      </c>
      <c r="PJZ62" s="763">
        <f>'Detailed Budget'!PKL72</f>
        <v>0</v>
      </c>
      <c r="PKA62" s="763">
        <f>'Detailed Budget'!PKM72</f>
        <v>0</v>
      </c>
      <c r="PKB62" s="763">
        <f>'Detailed Budget'!PKN72</f>
        <v>0</v>
      </c>
      <c r="PKC62" s="763">
        <f>'Detailed Budget'!PKO72</f>
        <v>0</v>
      </c>
      <c r="PKD62" s="763">
        <f>'Detailed Budget'!PKP72</f>
        <v>0</v>
      </c>
      <c r="PKE62" s="763">
        <f>'Detailed Budget'!PKQ72</f>
        <v>0</v>
      </c>
      <c r="PKF62" s="763">
        <f>'Detailed Budget'!PKR72</f>
        <v>0</v>
      </c>
      <c r="PKG62" s="763">
        <f>'Detailed Budget'!PKS72</f>
        <v>0</v>
      </c>
      <c r="PKH62" s="763">
        <f>'Detailed Budget'!PKT72</f>
        <v>0</v>
      </c>
      <c r="PKI62" s="763">
        <f>'Detailed Budget'!PKU72</f>
        <v>0</v>
      </c>
      <c r="PKJ62" s="763">
        <f>'Detailed Budget'!PKV72</f>
        <v>0</v>
      </c>
      <c r="PKK62" s="763">
        <f>'Detailed Budget'!PKW72</f>
        <v>0</v>
      </c>
      <c r="PKL62" s="763">
        <f>'Detailed Budget'!PKX72</f>
        <v>0</v>
      </c>
      <c r="PKM62" s="763">
        <f>'Detailed Budget'!PKY72</f>
        <v>0</v>
      </c>
      <c r="PKN62" s="763">
        <f>'Detailed Budget'!PKZ72</f>
        <v>0</v>
      </c>
      <c r="PKO62" s="763">
        <f>'Detailed Budget'!PLA72</f>
        <v>0</v>
      </c>
      <c r="PKP62" s="763">
        <f>'Detailed Budget'!PLB72</f>
        <v>0</v>
      </c>
      <c r="PKQ62" s="763">
        <f>'Detailed Budget'!PLC72</f>
        <v>0</v>
      </c>
      <c r="PKR62" s="763">
        <f>'Detailed Budget'!PLD72</f>
        <v>0</v>
      </c>
      <c r="PKS62" s="763">
        <f>'Detailed Budget'!PLE72</f>
        <v>0</v>
      </c>
      <c r="PKT62" s="763">
        <f>'Detailed Budget'!PLF72</f>
        <v>0</v>
      </c>
      <c r="PKU62" s="763">
        <f>'Detailed Budget'!PLG72</f>
        <v>0</v>
      </c>
      <c r="PKV62" s="763">
        <f>'Detailed Budget'!PLH72</f>
        <v>0</v>
      </c>
      <c r="PKW62" s="763">
        <f>'Detailed Budget'!PLI72</f>
        <v>0</v>
      </c>
      <c r="PKX62" s="763">
        <f>'Detailed Budget'!PLJ72</f>
        <v>0</v>
      </c>
      <c r="PKY62" s="763">
        <f>'Detailed Budget'!PLK72</f>
        <v>0</v>
      </c>
      <c r="PKZ62" s="763">
        <f>'Detailed Budget'!PLL72</f>
        <v>0</v>
      </c>
      <c r="PLA62" s="763">
        <f>'Detailed Budget'!PLM72</f>
        <v>0</v>
      </c>
      <c r="PLB62" s="763">
        <f>'Detailed Budget'!PLN72</f>
        <v>0</v>
      </c>
      <c r="PLC62" s="763">
        <f>'Detailed Budget'!PLO72</f>
        <v>0</v>
      </c>
      <c r="PLD62" s="763">
        <f>'Detailed Budget'!PLP72</f>
        <v>0</v>
      </c>
      <c r="PLE62" s="763">
        <f>'Detailed Budget'!PLQ72</f>
        <v>0</v>
      </c>
      <c r="PLF62" s="763">
        <f>'Detailed Budget'!PLR72</f>
        <v>0</v>
      </c>
      <c r="PLG62" s="763">
        <f>'Detailed Budget'!PLS72</f>
        <v>0</v>
      </c>
      <c r="PLH62" s="763">
        <f>'Detailed Budget'!PLT72</f>
        <v>0</v>
      </c>
      <c r="PLI62" s="763">
        <f>'Detailed Budget'!PLU72</f>
        <v>0</v>
      </c>
      <c r="PLJ62" s="763">
        <f>'Detailed Budget'!PLV72</f>
        <v>0</v>
      </c>
      <c r="PLK62" s="763">
        <f>'Detailed Budget'!PLW72</f>
        <v>0</v>
      </c>
      <c r="PLL62" s="763">
        <f>'Detailed Budget'!PLX72</f>
        <v>0</v>
      </c>
      <c r="PLM62" s="763">
        <f>'Detailed Budget'!PLY72</f>
        <v>0</v>
      </c>
      <c r="PLN62" s="763">
        <f>'Detailed Budget'!PLZ72</f>
        <v>0</v>
      </c>
      <c r="PLO62" s="763">
        <f>'Detailed Budget'!PMA72</f>
        <v>0</v>
      </c>
      <c r="PLP62" s="763">
        <f>'Detailed Budget'!PMB72</f>
        <v>0</v>
      </c>
      <c r="PLQ62" s="763">
        <f>'Detailed Budget'!PMC72</f>
        <v>0</v>
      </c>
      <c r="PLR62" s="763">
        <f>'Detailed Budget'!PMD72</f>
        <v>0</v>
      </c>
      <c r="PLS62" s="763">
        <f>'Detailed Budget'!PME72</f>
        <v>0</v>
      </c>
      <c r="PLT62" s="763">
        <f>'Detailed Budget'!PMF72</f>
        <v>0</v>
      </c>
      <c r="PLU62" s="763">
        <f>'Detailed Budget'!PMG72</f>
        <v>0</v>
      </c>
      <c r="PLV62" s="763">
        <f>'Detailed Budget'!PMH72</f>
        <v>0</v>
      </c>
      <c r="PLW62" s="763">
        <f>'Detailed Budget'!PMI72</f>
        <v>0</v>
      </c>
      <c r="PLX62" s="763">
        <f>'Detailed Budget'!PMJ72</f>
        <v>0</v>
      </c>
      <c r="PLY62" s="763">
        <f>'Detailed Budget'!PMK72</f>
        <v>0</v>
      </c>
      <c r="PLZ62" s="763">
        <f>'Detailed Budget'!PML72</f>
        <v>0</v>
      </c>
      <c r="PMA62" s="763">
        <f>'Detailed Budget'!PMM72</f>
        <v>0</v>
      </c>
      <c r="PMB62" s="763">
        <f>'Detailed Budget'!PMN72</f>
        <v>0</v>
      </c>
      <c r="PMC62" s="763">
        <f>'Detailed Budget'!PMO72</f>
        <v>0</v>
      </c>
      <c r="PMD62" s="763">
        <f>'Detailed Budget'!PMP72</f>
        <v>0</v>
      </c>
      <c r="PME62" s="763">
        <f>'Detailed Budget'!PMQ72</f>
        <v>0</v>
      </c>
      <c r="PMF62" s="763">
        <f>'Detailed Budget'!PMR72</f>
        <v>0</v>
      </c>
      <c r="PMG62" s="763">
        <f>'Detailed Budget'!PMS72</f>
        <v>0</v>
      </c>
      <c r="PMH62" s="763">
        <f>'Detailed Budget'!PMT72</f>
        <v>0</v>
      </c>
      <c r="PMI62" s="763">
        <f>'Detailed Budget'!PMU72</f>
        <v>0</v>
      </c>
      <c r="PMJ62" s="763">
        <f>'Detailed Budget'!PMV72</f>
        <v>0</v>
      </c>
      <c r="PMK62" s="763">
        <f>'Detailed Budget'!PMW72</f>
        <v>0</v>
      </c>
      <c r="PML62" s="763">
        <f>'Detailed Budget'!PMX72</f>
        <v>0</v>
      </c>
      <c r="PMM62" s="763">
        <f>'Detailed Budget'!PMY72</f>
        <v>0</v>
      </c>
      <c r="PMN62" s="763">
        <f>'Detailed Budget'!PMZ72</f>
        <v>0</v>
      </c>
      <c r="PMO62" s="763">
        <f>'Detailed Budget'!PNA72</f>
        <v>0</v>
      </c>
      <c r="PMP62" s="763">
        <f>'Detailed Budget'!PNB72</f>
        <v>0</v>
      </c>
      <c r="PMQ62" s="763">
        <f>'Detailed Budget'!PNC72</f>
        <v>0</v>
      </c>
      <c r="PMR62" s="763">
        <f>'Detailed Budget'!PND72</f>
        <v>0</v>
      </c>
      <c r="PMS62" s="763">
        <f>'Detailed Budget'!PNE72</f>
        <v>0</v>
      </c>
      <c r="PMT62" s="763">
        <f>'Detailed Budget'!PNF72</f>
        <v>0</v>
      </c>
      <c r="PMU62" s="763">
        <f>'Detailed Budget'!PNG72</f>
        <v>0</v>
      </c>
      <c r="PMV62" s="763">
        <f>'Detailed Budget'!PNH72</f>
        <v>0</v>
      </c>
      <c r="PMW62" s="763">
        <f>'Detailed Budget'!PNI72</f>
        <v>0</v>
      </c>
      <c r="PMX62" s="763">
        <f>'Detailed Budget'!PNJ72</f>
        <v>0</v>
      </c>
      <c r="PMY62" s="763">
        <f>'Detailed Budget'!PNK72</f>
        <v>0</v>
      </c>
      <c r="PMZ62" s="763">
        <f>'Detailed Budget'!PNL72</f>
        <v>0</v>
      </c>
      <c r="PNA62" s="763">
        <f>'Detailed Budget'!PNM72</f>
        <v>0</v>
      </c>
      <c r="PNB62" s="763">
        <f>'Detailed Budget'!PNN72</f>
        <v>0</v>
      </c>
      <c r="PNC62" s="763">
        <f>'Detailed Budget'!PNO72</f>
        <v>0</v>
      </c>
      <c r="PND62" s="763">
        <f>'Detailed Budget'!PNP72</f>
        <v>0</v>
      </c>
      <c r="PNE62" s="763">
        <f>'Detailed Budget'!PNQ72</f>
        <v>0</v>
      </c>
      <c r="PNF62" s="763">
        <f>'Detailed Budget'!PNR72</f>
        <v>0</v>
      </c>
      <c r="PNG62" s="763">
        <f>'Detailed Budget'!PNS72</f>
        <v>0</v>
      </c>
      <c r="PNH62" s="763">
        <f>'Detailed Budget'!PNT72</f>
        <v>0</v>
      </c>
      <c r="PNI62" s="763">
        <f>'Detailed Budget'!PNU72</f>
        <v>0</v>
      </c>
      <c r="PNJ62" s="763">
        <f>'Detailed Budget'!PNV72</f>
        <v>0</v>
      </c>
      <c r="PNK62" s="763">
        <f>'Detailed Budget'!PNW72</f>
        <v>0</v>
      </c>
      <c r="PNL62" s="763">
        <f>'Detailed Budget'!PNX72</f>
        <v>0</v>
      </c>
      <c r="PNM62" s="763">
        <f>'Detailed Budget'!PNY72</f>
        <v>0</v>
      </c>
      <c r="PNN62" s="763">
        <f>'Detailed Budget'!PNZ72</f>
        <v>0</v>
      </c>
      <c r="PNO62" s="763">
        <f>'Detailed Budget'!POA72</f>
        <v>0</v>
      </c>
      <c r="PNP62" s="763">
        <f>'Detailed Budget'!POB72</f>
        <v>0</v>
      </c>
      <c r="PNQ62" s="763">
        <f>'Detailed Budget'!POC72</f>
        <v>0</v>
      </c>
      <c r="PNR62" s="763">
        <f>'Detailed Budget'!POD72</f>
        <v>0</v>
      </c>
      <c r="PNS62" s="763">
        <f>'Detailed Budget'!POE72</f>
        <v>0</v>
      </c>
      <c r="PNT62" s="763">
        <f>'Detailed Budget'!POF72</f>
        <v>0</v>
      </c>
      <c r="PNU62" s="763">
        <f>'Detailed Budget'!POG72</f>
        <v>0</v>
      </c>
      <c r="PNV62" s="763">
        <f>'Detailed Budget'!POH72</f>
        <v>0</v>
      </c>
      <c r="PNW62" s="763">
        <f>'Detailed Budget'!POI72</f>
        <v>0</v>
      </c>
      <c r="PNX62" s="763">
        <f>'Detailed Budget'!POJ72</f>
        <v>0</v>
      </c>
      <c r="PNY62" s="763">
        <f>'Detailed Budget'!POK72</f>
        <v>0</v>
      </c>
      <c r="PNZ62" s="763">
        <f>'Detailed Budget'!POL72</f>
        <v>0</v>
      </c>
      <c r="POA62" s="763">
        <f>'Detailed Budget'!POM72</f>
        <v>0</v>
      </c>
      <c r="POB62" s="763">
        <f>'Detailed Budget'!PON72</f>
        <v>0</v>
      </c>
      <c r="POC62" s="763">
        <f>'Detailed Budget'!POO72</f>
        <v>0</v>
      </c>
      <c r="POD62" s="763">
        <f>'Detailed Budget'!POP72</f>
        <v>0</v>
      </c>
      <c r="POE62" s="763">
        <f>'Detailed Budget'!POQ72</f>
        <v>0</v>
      </c>
      <c r="POF62" s="763">
        <f>'Detailed Budget'!POR72</f>
        <v>0</v>
      </c>
      <c r="POG62" s="763">
        <f>'Detailed Budget'!POS72</f>
        <v>0</v>
      </c>
      <c r="POH62" s="763">
        <f>'Detailed Budget'!POT72</f>
        <v>0</v>
      </c>
      <c r="POI62" s="763">
        <f>'Detailed Budget'!POU72</f>
        <v>0</v>
      </c>
      <c r="POJ62" s="763">
        <f>'Detailed Budget'!POV72</f>
        <v>0</v>
      </c>
      <c r="POK62" s="763">
        <f>'Detailed Budget'!POW72</f>
        <v>0</v>
      </c>
      <c r="POL62" s="763">
        <f>'Detailed Budget'!POX72</f>
        <v>0</v>
      </c>
      <c r="POM62" s="763">
        <f>'Detailed Budget'!POY72</f>
        <v>0</v>
      </c>
      <c r="PON62" s="763">
        <f>'Detailed Budget'!POZ72</f>
        <v>0</v>
      </c>
      <c r="POO62" s="763">
        <f>'Detailed Budget'!PPA72</f>
        <v>0</v>
      </c>
      <c r="POP62" s="763">
        <f>'Detailed Budget'!PPB72</f>
        <v>0</v>
      </c>
      <c r="POQ62" s="763">
        <f>'Detailed Budget'!PPC72</f>
        <v>0</v>
      </c>
      <c r="POR62" s="763">
        <f>'Detailed Budget'!PPD72</f>
        <v>0</v>
      </c>
      <c r="POS62" s="763">
        <f>'Detailed Budget'!PPE72</f>
        <v>0</v>
      </c>
      <c r="POT62" s="763">
        <f>'Detailed Budget'!PPF72</f>
        <v>0</v>
      </c>
      <c r="POU62" s="763">
        <f>'Detailed Budget'!PPG72</f>
        <v>0</v>
      </c>
      <c r="POV62" s="763">
        <f>'Detailed Budget'!PPH72</f>
        <v>0</v>
      </c>
      <c r="POW62" s="763">
        <f>'Detailed Budget'!PPI72</f>
        <v>0</v>
      </c>
      <c r="POX62" s="763">
        <f>'Detailed Budget'!PPJ72</f>
        <v>0</v>
      </c>
      <c r="POY62" s="763">
        <f>'Detailed Budget'!PPK72</f>
        <v>0</v>
      </c>
      <c r="POZ62" s="763">
        <f>'Detailed Budget'!PPL72</f>
        <v>0</v>
      </c>
      <c r="PPA62" s="763">
        <f>'Detailed Budget'!PPM72</f>
        <v>0</v>
      </c>
      <c r="PPB62" s="763">
        <f>'Detailed Budget'!PPN72</f>
        <v>0</v>
      </c>
      <c r="PPC62" s="763">
        <f>'Detailed Budget'!PPO72</f>
        <v>0</v>
      </c>
      <c r="PPD62" s="763">
        <f>'Detailed Budget'!PPP72</f>
        <v>0</v>
      </c>
      <c r="PPE62" s="763">
        <f>'Detailed Budget'!PPQ72</f>
        <v>0</v>
      </c>
      <c r="PPF62" s="763">
        <f>'Detailed Budget'!PPR72</f>
        <v>0</v>
      </c>
      <c r="PPG62" s="763">
        <f>'Detailed Budget'!PPS72</f>
        <v>0</v>
      </c>
      <c r="PPH62" s="763">
        <f>'Detailed Budget'!PPT72</f>
        <v>0</v>
      </c>
      <c r="PPI62" s="763">
        <f>'Detailed Budget'!PPU72</f>
        <v>0</v>
      </c>
      <c r="PPJ62" s="763">
        <f>'Detailed Budget'!PPV72</f>
        <v>0</v>
      </c>
      <c r="PPK62" s="763">
        <f>'Detailed Budget'!PPW72</f>
        <v>0</v>
      </c>
      <c r="PPL62" s="763">
        <f>'Detailed Budget'!PPX72</f>
        <v>0</v>
      </c>
      <c r="PPM62" s="763">
        <f>'Detailed Budget'!PPY72</f>
        <v>0</v>
      </c>
      <c r="PPN62" s="763">
        <f>'Detailed Budget'!PPZ72</f>
        <v>0</v>
      </c>
      <c r="PPO62" s="763">
        <f>'Detailed Budget'!PQA72</f>
        <v>0</v>
      </c>
      <c r="PPP62" s="763">
        <f>'Detailed Budget'!PQB72</f>
        <v>0</v>
      </c>
      <c r="PPQ62" s="763">
        <f>'Detailed Budget'!PQC72</f>
        <v>0</v>
      </c>
      <c r="PPR62" s="763">
        <f>'Detailed Budget'!PQD72</f>
        <v>0</v>
      </c>
      <c r="PPS62" s="763">
        <f>'Detailed Budget'!PQE72</f>
        <v>0</v>
      </c>
      <c r="PPT62" s="763">
        <f>'Detailed Budget'!PQF72</f>
        <v>0</v>
      </c>
      <c r="PPU62" s="763">
        <f>'Detailed Budget'!PQG72</f>
        <v>0</v>
      </c>
      <c r="PPV62" s="763">
        <f>'Detailed Budget'!PQH72</f>
        <v>0</v>
      </c>
      <c r="PPW62" s="763">
        <f>'Detailed Budget'!PQI72</f>
        <v>0</v>
      </c>
      <c r="PPX62" s="763">
        <f>'Detailed Budget'!PQJ72</f>
        <v>0</v>
      </c>
      <c r="PPY62" s="763">
        <f>'Detailed Budget'!PQK72</f>
        <v>0</v>
      </c>
      <c r="PPZ62" s="763">
        <f>'Detailed Budget'!PQL72</f>
        <v>0</v>
      </c>
      <c r="PQA62" s="763">
        <f>'Detailed Budget'!PQM72</f>
        <v>0</v>
      </c>
      <c r="PQB62" s="763">
        <f>'Detailed Budget'!PQN72</f>
        <v>0</v>
      </c>
      <c r="PQC62" s="763">
        <f>'Detailed Budget'!PQO72</f>
        <v>0</v>
      </c>
      <c r="PQD62" s="763">
        <f>'Detailed Budget'!PQP72</f>
        <v>0</v>
      </c>
      <c r="PQE62" s="763">
        <f>'Detailed Budget'!PQQ72</f>
        <v>0</v>
      </c>
      <c r="PQF62" s="763">
        <f>'Detailed Budget'!PQR72</f>
        <v>0</v>
      </c>
      <c r="PQG62" s="763">
        <f>'Detailed Budget'!PQS72</f>
        <v>0</v>
      </c>
      <c r="PQH62" s="763">
        <f>'Detailed Budget'!PQT72</f>
        <v>0</v>
      </c>
      <c r="PQI62" s="763">
        <f>'Detailed Budget'!PQU72</f>
        <v>0</v>
      </c>
      <c r="PQJ62" s="763">
        <f>'Detailed Budget'!PQV72</f>
        <v>0</v>
      </c>
      <c r="PQK62" s="763">
        <f>'Detailed Budget'!PQW72</f>
        <v>0</v>
      </c>
      <c r="PQL62" s="763">
        <f>'Detailed Budget'!PQX72</f>
        <v>0</v>
      </c>
      <c r="PQM62" s="763">
        <f>'Detailed Budget'!PQY72</f>
        <v>0</v>
      </c>
      <c r="PQN62" s="763">
        <f>'Detailed Budget'!PQZ72</f>
        <v>0</v>
      </c>
      <c r="PQO62" s="763">
        <f>'Detailed Budget'!PRA72</f>
        <v>0</v>
      </c>
      <c r="PQP62" s="763">
        <f>'Detailed Budget'!PRB72</f>
        <v>0</v>
      </c>
      <c r="PQQ62" s="763">
        <f>'Detailed Budget'!PRC72</f>
        <v>0</v>
      </c>
      <c r="PQR62" s="763">
        <f>'Detailed Budget'!PRD72</f>
        <v>0</v>
      </c>
      <c r="PQS62" s="763">
        <f>'Detailed Budget'!PRE72</f>
        <v>0</v>
      </c>
      <c r="PQT62" s="763">
        <f>'Detailed Budget'!PRF72</f>
        <v>0</v>
      </c>
      <c r="PQU62" s="763">
        <f>'Detailed Budget'!PRG72</f>
        <v>0</v>
      </c>
      <c r="PQV62" s="763">
        <f>'Detailed Budget'!PRH72</f>
        <v>0</v>
      </c>
      <c r="PQW62" s="763">
        <f>'Detailed Budget'!PRI72</f>
        <v>0</v>
      </c>
      <c r="PQX62" s="763">
        <f>'Detailed Budget'!PRJ72</f>
        <v>0</v>
      </c>
      <c r="PQY62" s="763">
        <f>'Detailed Budget'!PRK72</f>
        <v>0</v>
      </c>
      <c r="PQZ62" s="763">
        <f>'Detailed Budget'!PRL72</f>
        <v>0</v>
      </c>
      <c r="PRA62" s="763">
        <f>'Detailed Budget'!PRM72</f>
        <v>0</v>
      </c>
      <c r="PRB62" s="763">
        <f>'Detailed Budget'!PRN72</f>
        <v>0</v>
      </c>
      <c r="PRC62" s="763">
        <f>'Detailed Budget'!PRO72</f>
        <v>0</v>
      </c>
      <c r="PRD62" s="763">
        <f>'Detailed Budget'!PRP72</f>
        <v>0</v>
      </c>
      <c r="PRE62" s="763">
        <f>'Detailed Budget'!PRQ72</f>
        <v>0</v>
      </c>
      <c r="PRF62" s="763">
        <f>'Detailed Budget'!PRR72</f>
        <v>0</v>
      </c>
      <c r="PRG62" s="763">
        <f>'Detailed Budget'!PRS72</f>
        <v>0</v>
      </c>
      <c r="PRH62" s="763">
        <f>'Detailed Budget'!PRT72</f>
        <v>0</v>
      </c>
      <c r="PRI62" s="763">
        <f>'Detailed Budget'!PRU72</f>
        <v>0</v>
      </c>
      <c r="PRJ62" s="763">
        <f>'Detailed Budget'!PRV72</f>
        <v>0</v>
      </c>
      <c r="PRK62" s="763">
        <f>'Detailed Budget'!PRW72</f>
        <v>0</v>
      </c>
      <c r="PRL62" s="763">
        <f>'Detailed Budget'!PRX72</f>
        <v>0</v>
      </c>
      <c r="PRM62" s="763">
        <f>'Detailed Budget'!PRY72</f>
        <v>0</v>
      </c>
      <c r="PRN62" s="763">
        <f>'Detailed Budget'!PRZ72</f>
        <v>0</v>
      </c>
      <c r="PRO62" s="763">
        <f>'Detailed Budget'!PSA72</f>
        <v>0</v>
      </c>
      <c r="PRP62" s="763">
        <f>'Detailed Budget'!PSB72</f>
        <v>0</v>
      </c>
      <c r="PRQ62" s="763">
        <f>'Detailed Budget'!PSC72</f>
        <v>0</v>
      </c>
      <c r="PRR62" s="763">
        <f>'Detailed Budget'!PSD72</f>
        <v>0</v>
      </c>
      <c r="PRS62" s="763">
        <f>'Detailed Budget'!PSE72</f>
        <v>0</v>
      </c>
      <c r="PRT62" s="763">
        <f>'Detailed Budget'!PSF72</f>
        <v>0</v>
      </c>
      <c r="PRU62" s="763">
        <f>'Detailed Budget'!PSG72</f>
        <v>0</v>
      </c>
      <c r="PRV62" s="763">
        <f>'Detailed Budget'!PSH72</f>
        <v>0</v>
      </c>
      <c r="PRW62" s="763">
        <f>'Detailed Budget'!PSI72</f>
        <v>0</v>
      </c>
      <c r="PRX62" s="763">
        <f>'Detailed Budget'!PSJ72</f>
        <v>0</v>
      </c>
      <c r="PRY62" s="763">
        <f>'Detailed Budget'!PSK72</f>
        <v>0</v>
      </c>
      <c r="PRZ62" s="763">
        <f>'Detailed Budget'!PSL72</f>
        <v>0</v>
      </c>
      <c r="PSA62" s="763">
        <f>'Detailed Budget'!PSM72</f>
        <v>0</v>
      </c>
      <c r="PSB62" s="763">
        <f>'Detailed Budget'!PSN72</f>
        <v>0</v>
      </c>
      <c r="PSC62" s="763">
        <f>'Detailed Budget'!PSO72</f>
        <v>0</v>
      </c>
      <c r="PSD62" s="763">
        <f>'Detailed Budget'!PSP72</f>
        <v>0</v>
      </c>
      <c r="PSE62" s="763">
        <f>'Detailed Budget'!PSQ72</f>
        <v>0</v>
      </c>
      <c r="PSF62" s="763">
        <f>'Detailed Budget'!PSR72</f>
        <v>0</v>
      </c>
      <c r="PSG62" s="763">
        <f>'Detailed Budget'!PSS72</f>
        <v>0</v>
      </c>
      <c r="PSH62" s="763">
        <f>'Detailed Budget'!PST72</f>
        <v>0</v>
      </c>
      <c r="PSI62" s="763">
        <f>'Detailed Budget'!PSU72</f>
        <v>0</v>
      </c>
      <c r="PSJ62" s="763">
        <f>'Detailed Budget'!PSV72</f>
        <v>0</v>
      </c>
      <c r="PSK62" s="763">
        <f>'Detailed Budget'!PSW72</f>
        <v>0</v>
      </c>
      <c r="PSL62" s="763">
        <f>'Detailed Budget'!PSX72</f>
        <v>0</v>
      </c>
      <c r="PSM62" s="763">
        <f>'Detailed Budget'!PSY72</f>
        <v>0</v>
      </c>
      <c r="PSN62" s="763">
        <f>'Detailed Budget'!PSZ72</f>
        <v>0</v>
      </c>
      <c r="PSO62" s="763">
        <f>'Detailed Budget'!PTA72</f>
        <v>0</v>
      </c>
      <c r="PSP62" s="763">
        <f>'Detailed Budget'!PTB72</f>
        <v>0</v>
      </c>
      <c r="PSQ62" s="763">
        <f>'Detailed Budget'!PTC72</f>
        <v>0</v>
      </c>
      <c r="PSR62" s="763">
        <f>'Detailed Budget'!PTD72</f>
        <v>0</v>
      </c>
      <c r="PSS62" s="763">
        <f>'Detailed Budget'!PTE72</f>
        <v>0</v>
      </c>
      <c r="PST62" s="763">
        <f>'Detailed Budget'!PTF72</f>
        <v>0</v>
      </c>
      <c r="PSU62" s="763">
        <f>'Detailed Budget'!PTG72</f>
        <v>0</v>
      </c>
      <c r="PSV62" s="763">
        <f>'Detailed Budget'!PTH72</f>
        <v>0</v>
      </c>
      <c r="PSW62" s="763">
        <f>'Detailed Budget'!PTI72</f>
        <v>0</v>
      </c>
      <c r="PSX62" s="763">
        <f>'Detailed Budget'!PTJ72</f>
        <v>0</v>
      </c>
      <c r="PSY62" s="763">
        <f>'Detailed Budget'!PTK72</f>
        <v>0</v>
      </c>
      <c r="PSZ62" s="763">
        <f>'Detailed Budget'!PTL72</f>
        <v>0</v>
      </c>
      <c r="PTA62" s="763">
        <f>'Detailed Budget'!PTM72</f>
        <v>0</v>
      </c>
      <c r="PTB62" s="763">
        <f>'Detailed Budget'!PTN72</f>
        <v>0</v>
      </c>
      <c r="PTC62" s="763">
        <f>'Detailed Budget'!PTO72</f>
        <v>0</v>
      </c>
      <c r="PTD62" s="763">
        <f>'Detailed Budget'!PTP72</f>
        <v>0</v>
      </c>
      <c r="PTE62" s="763">
        <f>'Detailed Budget'!PTQ72</f>
        <v>0</v>
      </c>
      <c r="PTF62" s="763">
        <f>'Detailed Budget'!PTR72</f>
        <v>0</v>
      </c>
      <c r="PTG62" s="763">
        <f>'Detailed Budget'!PTS72</f>
        <v>0</v>
      </c>
      <c r="PTH62" s="763">
        <f>'Detailed Budget'!PTT72</f>
        <v>0</v>
      </c>
      <c r="PTI62" s="763">
        <f>'Detailed Budget'!PTU72</f>
        <v>0</v>
      </c>
      <c r="PTJ62" s="763">
        <f>'Detailed Budget'!PTV72</f>
        <v>0</v>
      </c>
      <c r="PTK62" s="763">
        <f>'Detailed Budget'!PTW72</f>
        <v>0</v>
      </c>
      <c r="PTL62" s="763">
        <f>'Detailed Budget'!PTX72</f>
        <v>0</v>
      </c>
      <c r="PTM62" s="763">
        <f>'Detailed Budget'!PTY72</f>
        <v>0</v>
      </c>
      <c r="PTN62" s="763">
        <f>'Detailed Budget'!PTZ72</f>
        <v>0</v>
      </c>
      <c r="PTO62" s="763">
        <f>'Detailed Budget'!PUA72</f>
        <v>0</v>
      </c>
      <c r="PTP62" s="763">
        <f>'Detailed Budget'!PUB72</f>
        <v>0</v>
      </c>
      <c r="PTQ62" s="763">
        <f>'Detailed Budget'!PUC72</f>
        <v>0</v>
      </c>
      <c r="PTR62" s="763">
        <f>'Detailed Budget'!PUD72</f>
        <v>0</v>
      </c>
      <c r="PTS62" s="763">
        <f>'Detailed Budget'!PUE72</f>
        <v>0</v>
      </c>
      <c r="PTT62" s="763">
        <f>'Detailed Budget'!PUF72</f>
        <v>0</v>
      </c>
      <c r="PTU62" s="763">
        <f>'Detailed Budget'!PUG72</f>
        <v>0</v>
      </c>
      <c r="PTV62" s="763">
        <f>'Detailed Budget'!PUH72</f>
        <v>0</v>
      </c>
      <c r="PTW62" s="763">
        <f>'Detailed Budget'!PUI72</f>
        <v>0</v>
      </c>
      <c r="PTX62" s="763">
        <f>'Detailed Budget'!PUJ72</f>
        <v>0</v>
      </c>
      <c r="PTY62" s="763">
        <f>'Detailed Budget'!PUK72</f>
        <v>0</v>
      </c>
      <c r="PTZ62" s="763">
        <f>'Detailed Budget'!PUL72</f>
        <v>0</v>
      </c>
      <c r="PUA62" s="763">
        <f>'Detailed Budget'!PUM72</f>
        <v>0</v>
      </c>
      <c r="PUB62" s="763">
        <f>'Detailed Budget'!PUN72</f>
        <v>0</v>
      </c>
      <c r="PUC62" s="763">
        <f>'Detailed Budget'!PUO72</f>
        <v>0</v>
      </c>
      <c r="PUD62" s="763">
        <f>'Detailed Budget'!PUP72</f>
        <v>0</v>
      </c>
      <c r="PUE62" s="763">
        <f>'Detailed Budget'!PUQ72</f>
        <v>0</v>
      </c>
      <c r="PUF62" s="763">
        <f>'Detailed Budget'!PUR72</f>
        <v>0</v>
      </c>
      <c r="PUG62" s="763">
        <f>'Detailed Budget'!PUS72</f>
        <v>0</v>
      </c>
      <c r="PUH62" s="763">
        <f>'Detailed Budget'!PUT72</f>
        <v>0</v>
      </c>
      <c r="PUI62" s="763">
        <f>'Detailed Budget'!PUU72</f>
        <v>0</v>
      </c>
      <c r="PUJ62" s="763">
        <f>'Detailed Budget'!PUV72</f>
        <v>0</v>
      </c>
      <c r="PUK62" s="763">
        <f>'Detailed Budget'!PUW72</f>
        <v>0</v>
      </c>
      <c r="PUL62" s="763">
        <f>'Detailed Budget'!PUX72</f>
        <v>0</v>
      </c>
      <c r="PUM62" s="763">
        <f>'Detailed Budget'!PUY72</f>
        <v>0</v>
      </c>
      <c r="PUN62" s="763">
        <f>'Detailed Budget'!PUZ72</f>
        <v>0</v>
      </c>
      <c r="PUO62" s="763">
        <f>'Detailed Budget'!PVA72</f>
        <v>0</v>
      </c>
      <c r="PUP62" s="763">
        <f>'Detailed Budget'!PVB72</f>
        <v>0</v>
      </c>
      <c r="PUQ62" s="763">
        <f>'Detailed Budget'!PVC72</f>
        <v>0</v>
      </c>
      <c r="PUR62" s="763">
        <f>'Detailed Budget'!PVD72</f>
        <v>0</v>
      </c>
      <c r="PUS62" s="763">
        <f>'Detailed Budget'!PVE72</f>
        <v>0</v>
      </c>
      <c r="PUT62" s="763">
        <f>'Detailed Budget'!PVF72</f>
        <v>0</v>
      </c>
      <c r="PUU62" s="763">
        <f>'Detailed Budget'!PVG72</f>
        <v>0</v>
      </c>
      <c r="PUV62" s="763">
        <f>'Detailed Budget'!PVH72</f>
        <v>0</v>
      </c>
      <c r="PUW62" s="763">
        <f>'Detailed Budget'!PVI72</f>
        <v>0</v>
      </c>
      <c r="PUX62" s="763">
        <f>'Detailed Budget'!PVJ72</f>
        <v>0</v>
      </c>
      <c r="PUY62" s="763">
        <f>'Detailed Budget'!PVK72</f>
        <v>0</v>
      </c>
      <c r="PUZ62" s="763">
        <f>'Detailed Budget'!PVL72</f>
        <v>0</v>
      </c>
      <c r="PVA62" s="763">
        <f>'Detailed Budget'!PVM72</f>
        <v>0</v>
      </c>
      <c r="PVB62" s="763">
        <f>'Detailed Budget'!PVN72</f>
        <v>0</v>
      </c>
      <c r="PVC62" s="763">
        <f>'Detailed Budget'!PVO72</f>
        <v>0</v>
      </c>
      <c r="PVD62" s="763">
        <f>'Detailed Budget'!PVP72</f>
        <v>0</v>
      </c>
      <c r="PVE62" s="763">
        <f>'Detailed Budget'!PVQ72</f>
        <v>0</v>
      </c>
      <c r="PVF62" s="763">
        <f>'Detailed Budget'!PVR72</f>
        <v>0</v>
      </c>
      <c r="PVG62" s="763">
        <f>'Detailed Budget'!PVS72</f>
        <v>0</v>
      </c>
      <c r="PVH62" s="763">
        <f>'Detailed Budget'!PVT72</f>
        <v>0</v>
      </c>
      <c r="PVI62" s="763">
        <f>'Detailed Budget'!PVU72</f>
        <v>0</v>
      </c>
      <c r="PVJ62" s="763">
        <f>'Detailed Budget'!PVV72</f>
        <v>0</v>
      </c>
      <c r="PVK62" s="763">
        <f>'Detailed Budget'!PVW72</f>
        <v>0</v>
      </c>
      <c r="PVL62" s="763">
        <f>'Detailed Budget'!PVX72</f>
        <v>0</v>
      </c>
      <c r="PVM62" s="763">
        <f>'Detailed Budget'!PVY72</f>
        <v>0</v>
      </c>
      <c r="PVN62" s="763">
        <f>'Detailed Budget'!PVZ72</f>
        <v>0</v>
      </c>
      <c r="PVO62" s="763">
        <f>'Detailed Budget'!PWA72</f>
        <v>0</v>
      </c>
      <c r="PVP62" s="763">
        <f>'Detailed Budget'!PWB72</f>
        <v>0</v>
      </c>
      <c r="PVQ62" s="763">
        <f>'Detailed Budget'!PWC72</f>
        <v>0</v>
      </c>
      <c r="PVR62" s="763">
        <f>'Detailed Budget'!PWD72</f>
        <v>0</v>
      </c>
      <c r="PVS62" s="763">
        <f>'Detailed Budget'!PWE72</f>
        <v>0</v>
      </c>
      <c r="PVT62" s="763">
        <f>'Detailed Budget'!PWF72</f>
        <v>0</v>
      </c>
      <c r="PVU62" s="763">
        <f>'Detailed Budget'!PWG72</f>
        <v>0</v>
      </c>
      <c r="PVV62" s="763">
        <f>'Detailed Budget'!PWH72</f>
        <v>0</v>
      </c>
      <c r="PVW62" s="763">
        <f>'Detailed Budget'!PWI72</f>
        <v>0</v>
      </c>
      <c r="PVX62" s="763">
        <f>'Detailed Budget'!PWJ72</f>
        <v>0</v>
      </c>
      <c r="PVY62" s="763">
        <f>'Detailed Budget'!PWK72</f>
        <v>0</v>
      </c>
      <c r="PVZ62" s="763">
        <f>'Detailed Budget'!PWL72</f>
        <v>0</v>
      </c>
      <c r="PWA62" s="763">
        <f>'Detailed Budget'!PWM72</f>
        <v>0</v>
      </c>
      <c r="PWB62" s="763">
        <f>'Detailed Budget'!PWN72</f>
        <v>0</v>
      </c>
      <c r="PWC62" s="763">
        <f>'Detailed Budget'!PWO72</f>
        <v>0</v>
      </c>
      <c r="PWD62" s="763">
        <f>'Detailed Budget'!PWP72</f>
        <v>0</v>
      </c>
      <c r="PWE62" s="763">
        <f>'Detailed Budget'!PWQ72</f>
        <v>0</v>
      </c>
      <c r="PWF62" s="763">
        <f>'Detailed Budget'!PWR72</f>
        <v>0</v>
      </c>
      <c r="PWG62" s="763">
        <f>'Detailed Budget'!PWS72</f>
        <v>0</v>
      </c>
      <c r="PWH62" s="763">
        <f>'Detailed Budget'!PWT72</f>
        <v>0</v>
      </c>
      <c r="PWI62" s="763">
        <f>'Detailed Budget'!PWU72</f>
        <v>0</v>
      </c>
      <c r="PWJ62" s="763">
        <f>'Detailed Budget'!PWV72</f>
        <v>0</v>
      </c>
      <c r="PWK62" s="763">
        <f>'Detailed Budget'!PWW72</f>
        <v>0</v>
      </c>
      <c r="PWL62" s="763">
        <f>'Detailed Budget'!PWX72</f>
        <v>0</v>
      </c>
      <c r="PWM62" s="763">
        <f>'Detailed Budget'!PWY72</f>
        <v>0</v>
      </c>
      <c r="PWN62" s="763">
        <f>'Detailed Budget'!PWZ72</f>
        <v>0</v>
      </c>
      <c r="PWO62" s="763">
        <f>'Detailed Budget'!PXA72</f>
        <v>0</v>
      </c>
      <c r="PWP62" s="763">
        <f>'Detailed Budget'!PXB72</f>
        <v>0</v>
      </c>
      <c r="PWQ62" s="763">
        <f>'Detailed Budget'!PXC72</f>
        <v>0</v>
      </c>
      <c r="PWR62" s="763">
        <f>'Detailed Budget'!PXD72</f>
        <v>0</v>
      </c>
      <c r="PWS62" s="763">
        <f>'Detailed Budget'!PXE72</f>
        <v>0</v>
      </c>
      <c r="PWT62" s="763">
        <f>'Detailed Budget'!PXF72</f>
        <v>0</v>
      </c>
      <c r="PWU62" s="763">
        <f>'Detailed Budget'!PXG72</f>
        <v>0</v>
      </c>
      <c r="PWV62" s="763">
        <f>'Detailed Budget'!PXH72</f>
        <v>0</v>
      </c>
      <c r="PWW62" s="763">
        <f>'Detailed Budget'!PXI72</f>
        <v>0</v>
      </c>
      <c r="PWX62" s="763">
        <f>'Detailed Budget'!PXJ72</f>
        <v>0</v>
      </c>
      <c r="PWY62" s="763">
        <f>'Detailed Budget'!PXK72</f>
        <v>0</v>
      </c>
      <c r="PWZ62" s="763">
        <f>'Detailed Budget'!PXL72</f>
        <v>0</v>
      </c>
      <c r="PXA62" s="763">
        <f>'Detailed Budget'!PXM72</f>
        <v>0</v>
      </c>
      <c r="PXB62" s="763">
        <f>'Detailed Budget'!PXN72</f>
        <v>0</v>
      </c>
      <c r="PXC62" s="763">
        <f>'Detailed Budget'!PXO72</f>
        <v>0</v>
      </c>
      <c r="PXD62" s="763">
        <f>'Detailed Budget'!PXP72</f>
        <v>0</v>
      </c>
      <c r="PXE62" s="763">
        <f>'Detailed Budget'!PXQ72</f>
        <v>0</v>
      </c>
      <c r="PXF62" s="763">
        <f>'Detailed Budget'!PXR72</f>
        <v>0</v>
      </c>
      <c r="PXG62" s="763">
        <f>'Detailed Budget'!PXS72</f>
        <v>0</v>
      </c>
      <c r="PXH62" s="763">
        <f>'Detailed Budget'!PXT72</f>
        <v>0</v>
      </c>
      <c r="PXI62" s="763">
        <f>'Detailed Budget'!PXU72</f>
        <v>0</v>
      </c>
      <c r="PXJ62" s="763">
        <f>'Detailed Budget'!PXV72</f>
        <v>0</v>
      </c>
      <c r="PXK62" s="763">
        <f>'Detailed Budget'!PXW72</f>
        <v>0</v>
      </c>
      <c r="PXL62" s="763">
        <f>'Detailed Budget'!PXX72</f>
        <v>0</v>
      </c>
      <c r="PXM62" s="763">
        <f>'Detailed Budget'!PXY72</f>
        <v>0</v>
      </c>
      <c r="PXN62" s="763">
        <f>'Detailed Budget'!PXZ72</f>
        <v>0</v>
      </c>
      <c r="PXO62" s="763">
        <f>'Detailed Budget'!PYA72</f>
        <v>0</v>
      </c>
      <c r="PXP62" s="763">
        <f>'Detailed Budget'!PYB72</f>
        <v>0</v>
      </c>
      <c r="PXQ62" s="763">
        <f>'Detailed Budget'!PYC72</f>
        <v>0</v>
      </c>
      <c r="PXR62" s="763">
        <f>'Detailed Budget'!PYD72</f>
        <v>0</v>
      </c>
      <c r="PXS62" s="763">
        <f>'Detailed Budget'!PYE72</f>
        <v>0</v>
      </c>
      <c r="PXT62" s="763">
        <f>'Detailed Budget'!PYF72</f>
        <v>0</v>
      </c>
      <c r="PXU62" s="763">
        <f>'Detailed Budget'!PYG72</f>
        <v>0</v>
      </c>
      <c r="PXV62" s="763">
        <f>'Detailed Budget'!PYH72</f>
        <v>0</v>
      </c>
      <c r="PXW62" s="763">
        <f>'Detailed Budget'!PYI72</f>
        <v>0</v>
      </c>
      <c r="PXX62" s="763">
        <f>'Detailed Budget'!PYJ72</f>
        <v>0</v>
      </c>
      <c r="PXY62" s="763">
        <f>'Detailed Budget'!PYK72</f>
        <v>0</v>
      </c>
      <c r="PXZ62" s="763">
        <f>'Detailed Budget'!PYL72</f>
        <v>0</v>
      </c>
      <c r="PYA62" s="763">
        <f>'Detailed Budget'!PYM72</f>
        <v>0</v>
      </c>
      <c r="PYB62" s="763">
        <f>'Detailed Budget'!PYN72</f>
        <v>0</v>
      </c>
      <c r="PYC62" s="763">
        <f>'Detailed Budget'!PYO72</f>
        <v>0</v>
      </c>
      <c r="PYD62" s="763">
        <f>'Detailed Budget'!PYP72</f>
        <v>0</v>
      </c>
      <c r="PYE62" s="763">
        <f>'Detailed Budget'!PYQ72</f>
        <v>0</v>
      </c>
      <c r="PYF62" s="763">
        <f>'Detailed Budget'!PYR72</f>
        <v>0</v>
      </c>
      <c r="PYG62" s="763">
        <f>'Detailed Budget'!PYS72</f>
        <v>0</v>
      </c>
      <c r="PYH62" s="763">
        <f>'Detailed Budget'!PYT72</f>
        <v>0</v>
      </c>
      <c r="PYI62" s="763">
        <f>'Detailed Budget'!PYU72</f>
        <v>0</v>
      </c>
      <c r="PYJ62" s="763">
        <f>'Detailed Budget'!PYV72</f>
        <v>0</v>
      </c>
      <c r="PYK62" s="763">
        <f>'Detailed Budget'!PYW72</f>
        <v>0</v>
      </c>
      <c r="PYL62" s="763">
        <f>'Detailed Budget'!PYX72</f>
        <v>0</v>
      </c>
      <c r="PYM62" s="763">
        <f>'Detailed Budget'!PYY72</f>
        <v>0</v>
      </c>
      <c r="PYN62" s="763">
        <f>'Detailed Budget'!PYZ72</f>
        <v>0</v>
      </c>
      <c r="PYO62" s="763">
        <f>'Detailed Budget'!PZA72</f>
        <v>0</v>
      </c>
      <c r="PYP62" s="763">
        <f>'Detailed Budget'!PZB72</f>
        <v>0</v>
      </c>
      <c r="PYQ62" s="763">
        <f>'Detailed Budget'!PZC72</f>
        <v>0</v>
      </c>
      <c r="PYR62" s="763">
        <f>'Detailed Budget'!PZD72</f>
        <v>0</v>
      </c>
      <c r="PYS62" s="763">
        <f>'Detailed Budget'!PZE72</f>
        <v>0</v>
      </c>
      <c r="PYT62" s="763">
        <f>'Detailed Budget'!PZF72</f>
        <v>0</v>
      </c>
      <c r="PYU62" s="763">
        <f>'Detailed Budget'!PZG72</f>
        <v>0</v>
      </c>
      <c r="PYV62" s="763">
        <f>'Detailed Budget'!PZH72</f>
        <v>0</v>
      </c>
      <c r="PYW62" s="763">
        <f>'Detailed Budget'!PZI72</f>
        <v>0</v>
      </c>
      <c r="PYX62" s="763">
        <f>'Detailed Budget'!PZJ72</f>
        <v>0</v>
      </c>
      <c r="PYY62" s="763">
        <f>'Detailed Budget'!PZK72</f>
        <v>0</v>
      </c>
      <c r="PYZ62" s="763">
        <f>'Detailed Budget'!PZL72</f>
        <v>0</v>
      </c>
      <c r="PZA62" s="763">
        <f>'Detailed Budget'!PZM72</f>
        <v>0</v>
      </c>
      <c r="PZB62" s="763">
        <f>'Detailed Budget'!PZN72</f>
        <v>0</v>
      </c>
      <c r="PZC62" s="763">
        <f>'Detailed Budget'!PZO72</f>
        <v>0</v>
      </c>
      <c r="PZD62" s="763">
        <f>'Detailed Budget'!PZP72</f>
        <v>0</v>
      </c>
      <c r="PZE62" s="763">
        <f>'Detailed Budget'!PZQ72</f>
        <v>0</v>
      </c>
      <c r="PZF62" s="763">
        <f>'Detailed Budget'!PZR72</f>
        <v>0</v>
      </c>
      <c r="PZG62" s="763">
        <f>'Detailed Budget'!PZS72</f>
        <v>0</v>
      </c>
      <c r="PZH62" s="763">
        <f>'Detailed Budget'!PZT72</f>
        <v>0</v>
      </c>
      <c r="PZI62" s="763">
        <f>'Detailed Budget'!PZU72</f>
        <v>0</v>
      </c>
      <c r="PZJ62" s="763">
        <f>'Detailed Budget'!PZV72</f>
        <v>0</v>
      </c>
      <c r="PZK62" s="763">
        <f>'Detailed Budget'!PZW72</f>
        <v>0</v>
      </c>
      <c r="PZL62" s="763">
        <f>'Detailed Budget'!PZX72</f>
        <v>0</v>
      </c>
      <c r="PZM62" s="763">
        <f>'Detailed Budget'!PZY72</f>
        <v>0</v>
      </c>
      <c r="PZN62" s="763">
        <f>'Detailed Budget'!PZZ72</f>
        <v>0</v>
      </c>
      <c r="PZO62" s="763">
        <f>'Detailed Budget'!QAA72</f>
        <v>0</v>
      </c>
      <c r="PZP62" s="763">
        <f>'Detailed Budget'!QAB72</f>
        <v>0</v>
      </c>
      <c r="PZQ62" s="763">
        <f>'Detailed Budget'!QAC72</f>
        <v>0</v>
      </c>
      <c r="PZR62" s="763">
        <f>'Detailed Budget'!QAD72</f>
        <v>0</v>
      </c>
      <c r="PZS62" s="763">
        <f>'Detailed Budget'!QAE72</f>
        <v>0</v>
      </c>
      <c r="PZT62" s="763">
        <f>'Detailed Budget'!QAF72</f>
        <v>0</v>
      </c>
      <c r="PZU62" s="763">
        <f>'Detailed Budget'!QAG72</f>
        <v>0</v>
      </c>
      <c r="PZV62" s="763">
        <f>'Detailed Budget'!QAH72</f>
        <v>0</v>
      </c>
      <c r="PZW62" s="763">
        <f>'Detailed Budget'!QAI72</f>
        <v>0</v>
      </c>
      <c r="PZX62" s="763">
        <f>'Detailed Budget'!QAJ72</f>
        <v>0</v>
      </c>
      <c r="PZY62" s="763">
        <f>'Detailed Budget'!QAK72</f>
        <v>0</v>
      </c>
      <c r="PZZ62" s="763">
        <f>'Detailed Budget'!QAL72</f>
        <v>0</v>
      </c>
      <c r="QAA62" s="763">
        <f>'Detailed Budget'!QAM72</f>
        <v>0</v>
      </c>
      <c r="QAB62" s="763">
        <f>'Detailed Budget'!QAN72</f>
        <v>0</v>
      </c>
      <c r="QAC62" s="763">
        <f>'Detailed Budget'!QAO72</f>
        <v>0</v>
      </c>
      <c r="QAD62" s="763">
        <f>'Detailed Budget'!QAP72</f>
        <v>0</v>
      </c>
      <c r="QAE62" s="763">
        <f>'Detailed Budget'!QAQ72</f>
        <v>0</v>
      </c>
      <c r="QAF62" s="763">
        <f>'Detailed Budget'!QAR72</f>
        <v>0</v>
      </c>
      <c r="QAG62" s="763">
        <f>'Detailed Budget'!QAS72</f>
        <v>0</v>
      </c>
      <c r="QAH62" s="763">
        <f>'Detailed Budget'!QAT72</f>
        <v>0</v>
      </c>
      <c r="QAI62" s="763">
        <f>'Detailed Budget'!QAU72</f>
        <v>0</v>
      </c>
      <c r="QAJ62" s="763">
        <f>'Detailed Budget'!QAV72</f>
        <v>0</v>
      </c>
      <c r="QAK62" s="763">
        <f>'Detailed Budget'!QAW72</f>
        <v>0</v>
      </c>
      <c r="QAL62" s="763">
        <f>'Detailed Budget'!QAX72</f>
        <v>0</v>
      </c>
      <c r="QAM62" s="763">
        <f>'Detailed Budget'!QAY72</f>
        <v>0</v>
      </c>
      <c r="QAN62" s="763">
        <f>'Detailed Budget'!QAZ72</f>
        <v>0</v>
      </c>
      <c r="QAO62" s="763">
        <f>'Detailed Budget'!QBA72</f>
        <v>0</v>
      </c>
      <c r="QAP62" s="763">
        <f>'Detailed Budget'!QBB72</f>
        <v>0</v>
      </c>
      <c r="QAQ62" s="763">
        <f>'Detailed Budget'!QBC72</f>
        <v>0</v>
      </c>
      <c r="QAR62" s="763">
        <f>'Detailed Budget'!QBD72</f>
        <v>0</v>
      </c>
      <c r="QAS62" s="763">
        <f>'Detailed Budget'!QBE72</f>
        <v>0</v>
      </c>
      <c r="QAT62" s="763">
        <f>'Detailed Budget'!QBF72</f>
        <v>0</v>
      </c>
      <c r="QAU62" s="763">
        <f>'Detailed Budget'!QBG72</f>
        <v>0</v>
      </c>
      <c r="QAV62" s="763">
        <f>'Detailed Budget'!QBH72</f>
        <v>0</v>
      </c>
      <c r="QAW62" s="763">
        <f>'Detailed Budget'!QBI72</f>
        <v>0</v>
      </c>
      <c r="QAX62" s="763">
        <f>'Detailed Budget'!QBJ72</f>
        <v>0</v>
      </c>
      <c r="QAY62" s="763">
        <f>'Detailed Budget'!QBK72</f>
        <v>0</v>
      </c>
      <c r="QAZ62" s="763">
        <f>'Detailed Budget'!QBL72</f>
        <v>0</v>
      </c>
      <c r="QBA62" s="763">
        <f>'Detailed Budget'!QBM72</f>
        <v>0</v>
      </c>
      <c r="QBB62" s="763">
        <f>'Detailed Budget'!QBN72</f>
        <v>0</v>
      </c>
      <c r="QBC62" s="763">
        <f>'Detailed Budget'!QBO72</f>
        <v>0</v>
      </c>
      <c r="QBD62" s="763">
        <f>'Detailed Budget'!QBP72</f>
        <v>0</v>
      </c>
      <c r="QBE62" s="763">
        <f>'Detailed Budget'!QBQ72</f>
        <v>0</v>
      </c>
      <c r="QBF62" s="763">
        <f>'Detailed Budget'!QBR72</f>
        <v>0</v>
      </c>
      <c r="QBG62" s="763">
        <f>'Detailed Budget'!QBS72</f>
        <v>0</v>
      </c>
      <c r="QBH62" s="763">
        <f>'Detailed Budget'!QBT72</f>
        <v>0</v>
      </c>
      <c r="QBI62" s="763">
        <f>'Detailed Budget'!QBU72</f>
        <v>0</v>
      </c>
      <c r="QBJ62" s="763">
        <f>'Detailed Budget'!QBV72</f>
        <v>0</v>
      </c>
      <c r="QBK62" s="763">
        <f>'Detailed Budget'!QBW72</f>
        <v>0</v>
      </c>
      <c r="QBL62" s="763">
        <f>'Detailed Budget'!QBX72</f>
        <v>0</v>
      </c>
      <c r="QBM62" s="763">
        <f>'Detailed Budget'!QBY72</f>
        <v>0</v>
      </c>
      <c r="QBN62" s="763">
        <f>'Detailed Budget'!QBZ72</f>
        <v>0</v>
      </c>
      <c r="QBO62" s="763">
        <f>'Detailed Budget'!QCA72</f>
        <v>0</v>
      </c>
      <c r="QBP62" s="763">
        <f>'Detailed Budget'!QCB72</f>
        <v>0</v>
      </c>
      <c r="QBQ62" s="763">
        <f>'Detailed Budget'!QCC72</f>
        <v>0</v>
      </c>
      <c r="QBR62" s="763">
        <f>'Detailed Budget'!QCD72</f>
        <v>0</v>
      </c>
      <c r="QBS62" s="763">
        <f>'Detailed Budget'!QCE72</f>
        <v>0</v>
      </c>
      <c r="QBT62" s="763">
        <f>'Detailed Budget'!QCF72</f>
        <v>0</v>
      </c>
      <c r="QBU62" s="763">
        <f>'Detailed Budget'!QCG72</f>
        <v>0</v>
      </c>
      <c r="QBV62" s="763">
        <f>'Detailed Budget'!QCH72</f>
        <v>0</v>
      </c>
      <c r="QBW62" s="763">
        <f>'Detailed Budget'!QCI72</f>
        <v>0</v>
      </c>
      <c r="QBX62" s="763">
        <f>'Detailed Budget'!QCJ72</f>
        <v>0</v>
      </c>
      <c r="QBY62" s="763">
        <f>'Detailed Budget'!QCK72</f>
        <v>0</v>
      </c>
      <c r="QBZ62" s="763">
        <f>'Detailed Budget'!QCL72</f>
        <v>0</v>
      </c>
      <c r="QCA62" s="763">
        <f>'Detailed Budget'!QCM72</f>
        <v>0</v>
      </c>
      <c r="QCB62" s="763">
        <f>'Detailed Budget'!QCN72</f>
        <v>0</v>
      </c>
      <c r="QCC62" s="763">
        <f>'Detailed Budget'!QCO72</f>
        <v>0</v>
      </c>
      <c r="QCD62" s="763">
        <f>'Detailed Budget'!QCP72</f>
        <v>0</v>
      </c>
      <c r="QCE62" s="763">
        <f>'Detailed Budget'!QCQ72</f>
        <v>0</v>
      </c>
      <c r="QCF62" s="763">
        <f>'Detailed Budget'!QCR72</f>
        <v>0</v>
      </c>
      <c r="QCG62" s="763">
        <f>'Detailed Budget'!QCS72</f>
        <v>0</v>
      </c>
      <c r="QCH62" s="763">
        <f>'Detailed Budget'!QCT72</f>
        <v>0</v>
      </c>
      <c r="QCI62" s="763">
        <f>'Detailed Budget'!QCU72</f>
        <v>0</v>
      </c>
      <c r="QCJ62" s="763">
        <f>'Detailed Budget'!QCV72</f>
        <v>0</v>
      </c>
      <c r="QCK62" s="763">
        <f>'Detailed Budget'!QCW72</f>
        <v>0</v>
      </c>
      <c r="QCL62" s="763">
        <f>'Detailed Budget'!QCX72</f>
        <v>0</v>
      </c>
      <c r="QCM62" s="763">
        <f>'Detailed Budget'!QCY72</f>
        <v>0</v>
      </c>
      <c r="QCN62" s="763">
        <f>'Detailed Budget'!QCZ72</f>
        <v>0</v>
      </c>
      <c r="QCO62" s="763">
        <f>'Detailed Budget'!QDA72</f>
        <v>0</v>
      </c>
      <c r="QCP62" s="763">
        <f>'Detailed Budget'!QDB72</f>
        <v>0</v>
      </c>
      <c r="QCQ62" s="763">
        <f>'Detailed Budget'!QDC72</f>
        <v>0</v>
      </c>
      <c r="QCR62" s="763">
        <f>'Detailed Budget'!QDD72</f>
        <v>0</v>
      </c>
      <c r="QCS62" s="763">
        <f>'Detailed Budget'!QDE72</f>
        <v>0</v>
      </c>
      <c r="QCT62" s="763">
        <f>'Detailed Budget'!QDF72</f>
        <v>0</v>
      </c>
      <c r="QCU62" s="763">
        <f>'Detailed Budget'!QDG72</f>
        <v>0</v>
      </c>
      <c r="QCV62" s="763">
        <f>'Detailed Budget'!QDH72</f>
        <v>0</v>
      </c>
      <c r="QCW62" s="763">
        <f>'Detailed Budget'!QDI72</f>
        <v>0</v>
      </c>
      <c r="QCX62" s="763">
        <f>'Detailed Budget'!QDJ72</f>
        <v>0</v>
      </c>
      <c r="QCY62" s="763">
        <f>'Detailed Budget'!QDK72</f>
        <v>0</v>
      </c>
      <c r="QCZ62" s="763">
        <f>'Detailed Budget'!QDL72</f>
        <v>0</v>
      </c>
      <c r="QDA62" s="763">
        <f>'Detailed Budget'!QDM72</f>
        <v>0</v>
      </c>
      <c r="QDB62" s="763">
        <f>'Detailed Budget'!QDN72</f>
        <v>0</v>
      </c>
      <c r="QDC62" s="763">
        <f>'Detailed Budget'!QDO72</f>
        <v>0</v>
      </c>
      <c r="QDD62" s="763">
        <f>'Detailed Budget'!QDP72</f>
        <v>0</v>
      </c>
      <c r="QDE62" s="763">
        <f>'Detailed Budget'!QDQ72</f>
        <v>0</v>
      </c>
      <c r="QDF62" s="763">
        <f>'Detailed Budget'!QDR72</f>
        <v>0</v>
      </c>
      <c r="QDG62" s="763">
        <f>'Detailed Budget'!QDS72</f>
        <v>0</v>
      </c>
      <c r="QDH62" s="763">
        <f>'Detailed Budget'!QDT72</f>
        <v>0</v>
      </c>
      <c r="QDI62" s="763">
        <f>'Detailed Budget'!QDU72</f>
        <v>0</v>
      </c>
      <c r="QDJ62" s="763">
        <f>'Detailed Budget'!QDV72</f>
        <v>0</v>
      </c>
      <c r="QDK62" s="763">
        <f>'Detailed Budget'!QDW72</f>
        <v>0</v>
      </c>
      <c r="QDL62" s="763">
        <f>'Detailed Budget'!QDX72</f>
        <v>0</v>
      </c>
      <c r="QDM62" s="763">
        <f>'Detailed Budget'!QDY72</f>
        <v>0</v>
      </c>
      <c r="QDN62" s="763">
        <f>'Detailed Budget'!QDZ72</f>
        <v>0</v>
      </c>
      <c r="QDO62" s="763">
        <f>'Detailed Budget'!QEA72</f>
        <v>0</v>
      </c>
      <c r="QDP62" s="763">
        <f>'Detailed Budget'!QEB72</f>
        <v>0</v>
      </c>
      <c r="QDQ62" s="763">
        <f>'Detailed Budget'!QEC72</f>
        <v>0</v>
      </c>
      <c r="QDR62" s="763">
        <f>'Detailed Budget'!QED72</f>
        <v>0</v>
      </c>
      <c r="QDS62" s="763">
        <f>'Detailed Budget'!QEE72</f>
        <v>0</v>
      </c>
      <c r="QDT62" s="763">
        <f>'Detailed Budget'!QEF72</f>
        <v>0</v>
      </c>
      <c r="QDU62" s="763">
        <f>'Detailed Budget'!QEG72</f>
        <v>0</v>
      </c>
      <c r="QDV62" s="763">
        <f>'Detailed Budget'!QEH72</f>
        <v>0</v>
      </c>
      <c r="QDW62" s="763">
        <f>'Detailed Budget'!QEI72</f>
        <v>0</v>
      </c>
      <c r="QDX62" s="763">
        <f>'Detailed Budget'!QEJ72</f>
        <v>0</v>
      </c>
      <c r="QDY62" s="763">
        <f>'Detailed Budget'!QEK72</f>
        <v>0</v>
      </c>
      <c r="QDZ62" s="763">
        <f>'Detailed Budget'!QEL72</f>
        <v>0</v>
      </c>
      <c r="QEA62" s="763">
        <f>'Detailed Budget'!QEM72</f>
        <v>0</v>
      </c>
      <c r="QEB62" s="763">
        <f>'Detailed Budget'!QEN72</f>
        <v>0</v>
      </c>
      <c r="QEC62" s="763">
        <f>'Detailed Budget'!QEO72</f>
        <v>0</v>
      </c>
      <c r="QED62" s="763">
        <f>'Detailed Budget'!QEP72</f>
        <v>0</v>
      </c>
      <c r="QEE62" s="763">
        <f>'Detailed Budget'!QEQ72</f>
        <v>0</v>
      </c>
      <c r="QEF62" s="763">
        <f>'Detailed Budget'!QER72</f>
        <v>0</v>
      </c>
      <c r="QEG62" s="763">
        <f>'Detailed Budget'!QES72</f>
        <v>0</v>
      </c>
      <c r="QEH62" s="763">
        <f>'Detailed Budget'!QET72</f>
        <v>0</v>
      </c>
      <c r="QEI62" s="763">
        <f>'Detailed Budget'!QEU72</f>
        <v>0</v>
      </c>
      <c r="QEJ62" s="763">
        <f>'Detailed Budget'!QEV72</f>
        <v>0</v>
      </c>
      <c r="QEK62" s="763">
        <f>'Detailed Budget'!QEW72</f>
        <v>0</v>
      </c>
      <c r="QEL62" s="763">
        <f>'Detailed Budget'!QEX72</f>
        <v>0</v>
      </c>
      <c r="QEM62" s="763">
        <f>'Detailed Budget'!QEY72</f>
        <v>0</v>
      </c>
      <c r="QEN62" s="763">
        <f>'Detailed Budget'!QEZ72</f>
        <v>0</v>
      </c>
      <c r="QEO62" s="763">
        <f>'Detailed Budget'!QFA72</f>
        <v>0</v>
      </c>
      <c r="QEP62" s="763">
        <f>'Detailed Budget'!QFB72</f>
        <v>0</v>
      </c>
      <c r="QEQ62" s="763">
        <f>'Detailed Budget'!QFC72</f>
        <v>0</v>
      </c>
      <c r="QER62" s="763">
        <f>'Detailed Budget'!QFD72</f>
        <v>0</v>
      </c>
      <c r="QES62" s="763">
        <f>'Detailed Budget'!QFE72</f>
        <v>0</v>
      </c>
      <c r="QET62" s="763">
        <f>'Detailed Budget'!QFF72</f>
        <v>0</v>
      </c>
      <c r="QEU62" s="763">
        <f>'Detailed Budget'!QFG72</f>
        <v>0</v>
      </c>
      <c r="QEV62" s="763">
        <f>'Detailed Budget'!QFH72</f>
        <v>0</v>
      </c>
      <c r="QEW62" s="763">
        <f>'Detailed Budget'!QFI72</f>
        <v>0</v>
      </c>
      <c r="QEX62" s="763">
        <f>'Detailed Budget'!QFJ72</f>
        <v>0</v>
      </c>
      <c r="QEY62" s="763">
        <f>'Detailed Budget'!QFK72</f>
        <v>0</v>
      </c>
      <c r="QEZ62" s="763">
        <f>'Detailed Budget'!QFL72</f>
        <v>0</v>
      </c>
      <c r="QFA62" s="763">
        <f>'Detailed Budget'!QFM72</f>
        <v>0</v>
      </c>
      <c r="QFB62" s="763">
        <f>'Detailed Budget'!QFN72</f>
        <v>0</v>
      </c>
      <c r="QFC62" s="763">
        <f>'Detailed Budget'!QFO72</f>
        <v>0</v>
      </c>
      <c r="QFD62" s="763">
        <f>'Detailed Budget'!QFP72</f>
        <v>0</v>
      </c>
      <c r="QFE62" s="763">
        <f>'Detailed Budget'!QFQ72</f>
        <v>0</v>
      </c>
      <c r="QFF62" s="763">
        <f>'Detailed Budget'!QFR72</f>
        <v>0</v>
      </c>
      <c r="QFG62" s="763">
        <f>'Detailed Budget'!QFS72</f>
        <v>0</v>
      </c>
      <c r="QFH62" s="763">
        <f>'Detailed Budget'!QFT72</f>
        <v>0</v>
      </c>
      <c r="QFI62" s="763">
        <f>'Detailed Budget'!QFU72</f>
        <v>0</v>
      </c>
      <c r="QFJ62" s="763">
        <f>'Detailed Budget'!QFV72</f>
        <v>0</v>
      </c>
      <c r="QFK62" s="763">
        <f>'Detailed Budget'!QFW72</f>
        <v>0</v>
      </c>
      <c r="QFL62" s="763">
        <f>'Detailed Budget'!QFX72</f>
        <v>0</v>
      </c>
      <c r="QFM62" s="763">
        <f>'Detailed Budget'!QFY72</f>
        <v>0</v>
      </c>
      <c r="QFN62" s="763">
        <f>'Detailed Budget'!QFZ72</f>
        <v>0</v>
      </c>
      <c r="QFO62" s="763">
        <f>'Detailed Budget'!QGA72</f>
        <v>0</v>
      </c>
      <c r="QFP62" s="763">
        <f>'Detailed Budget'!QGB72</f>
        <v>0</v>
      </c>
      <c r="QFQ62" s="763">
        <f>'Detailed Budget'!QGC72</f>
        <v>0</v>
      </c>
      <c r="QFR62" s="763">
        <f>'Detailed Budget'!QGD72</f>
        <v>0</v>
      </c>
      <c r="QFS62" s="763">
        <f>'Detailed Budget'!QGE72</f>
        <v>0</v>
      </c>
      <c r="QFT62" s="763">
        <f>'Detailed Budget'!QGF72</f>
        <v>0</v>
      </c>
      <c r="QFU62" s="763">
        <f>'Detailed Budget'!QGG72</f>
        <v>0</v>
      </c>
      <c r="QFV62" s="763">
        <f>'Detailed Budget'!QGH72</f>
        <v>0</v>
      </c>
      <c r="QFW62" s="763">
        <f>'Detailed Budget'!QGI72</f>
        <v>0</v>
      </c>
      <c r="QFX62" s="763">
        <f>'Detailed Budget'!QGJ72</f>
        <v>0</v>
      </c>
      <c r="QFY62" s="763">
        <f>'Detailed Budget'!QGK72</f>
        <v>0</v>
      </c>
      <c r="QFZ62" s="763">
        <f>'Detailed Budget'!QGL72</f>
        <v>0</v>
      </c>
      <c r="QGA62" s="763">
        <f>'Detailed Budget'!QGM72</f>
        <v>0</v>
      </c>
      <c r="QGB62" s="763">
        <f>'Detailed Budget'!QGN72</f>
        <v>0</v>
      </c>
      <c r="QGC62" s="763">
        <f>'Detailed Budget'!QGO72</f>
        <v>0</v>
      </c>
      <c r="QGD62" s="763">
        <f>'Detailed Budget'!QGP72</f>
        <v>0</v>
      </c>
      <c r="QGE62" s="763">
        <f>'Detailed Budget'!QGQ72</f>
        <v>0</v>
      </c>
      <c r="QGF62" s="763">
        <f>'Detailed Budget'!QGR72</f>
        <v>0</v>
      </c>
      <c r="QGG62" s="763">
        <f>'Detailed Budget'!QGS72</f>
        <v>0</v>
      </c>
      <c r="QGH62" s="763">
        <f>'Detailed Budget'!QGT72</f>
        <v>0</v>
      </c>
      <c r="QGI62" s="763">
        <f>'Detailed Budget'!QGU72</f>
        <v>0</v>
      </c>
      <c r="QGJ62" s="763">
        <f>'Detailed Budget'!QGV72</f>
        <v>0</v>
      </c>
      <c r="QGK62" s="763">
        <f>'Detailed Budget'!QGW72</f>
        <v>0</v>
      </c>
      <c r="QGL62" s="763">
        <f>'Detailed Budget'!QGX72</f>
        <v>0</v>
      </c>
      <c r="QGM62" s="763">
        <f>'Detailed Budget'!QGY72</f>
        <v>0</v>
      </c>
      <c r="QGN62" s="763">
        <f>'Detailed Budget'!QGZ72</f>
        <v>0</v>
      </c>
      <c r="QGO62" s="763">
        <f>'Detailed Budget'!QHA72</f>
        <v>0</v>
      </c>
      <c r="QGP62" s="763">
        <f>'Detailed Budget'!QHB72</f>
        <v>0</v>
      </c>
      <c r="QGQ62" s="763">
        <f>'Detailed Budget'!QHC72</f>
        <v>0</v>
      </c>
      <c r="QGR62" s="763">
        <f>'Detailed Budget'!QHD72</f>
        <v>0</v>
      </c>
      <c r="QGS62" s="763">
        <f>'Detailed Budget'!QHE72</f>
        <v>0</v>
      </c>
      <c r="QGT62" s="763">
        <f>'Detailed Budget'!QHF72</f>
        <v>0</v>
      </c>
      <c r="QGU62" s="763">
        <f>'Detailed Budget'!QHG72</f>
        <v>0</v>
      </c>
      <c r="QGV62" s="763">
        <f>'Detailed Budget'!QHH72</f>
        <v>0</v>
      </c>
      <c r="QGW62" s="763">
        <f>'Detailed Budget'!QHI72</f>
        <v>0</v>
      </c>
      <c r="QGX62" s="763">
        <f>'Detailed Budget'!QHJ72</f>
        <v>0</v>
      </c>
      <c r="QGY62" s="763">
        <f>'Detailed Budget'!QHK72</f>
        <v>0</v>
      </c>
      <c r="QGZ62" s="763">
        <f>'Detailed Budget'!QHL72</f>
        <v>0</v>
      </c>
      <c r="QHA62" s="763">
        <f>'Detailed Budget'!QHM72</f>
        <v>0</v>
      </c>
      <c r="QHB62" s="763">
        <f>'Detailed Budget'!QHN72</f>
        <v>0</v>
      </c>
      <c r="QHC62" s="763">
        <f>'Detailed Budget'!QHO72</f>
        <v>0</v>
      </c>
      <c r="QHD62" s="763">
        <f>'Detailed Budget'!QHP72</f>
        <v>0</v>
      </c>
      <c r="QHE62" s="763">
        <f>'Detailed Budget'!QHQ72</f>
        <v>0</v>
      </c>
      <c r="QHF62" s="763">
        <f>'Detailed Budget'!QHR72</f>
        <v>0</v>
      </c>
      <c r="QHG62" s="763">
        <f>'Detailed Budget'!QHS72</f>
        <v>0</v>
      </c>
      <c r="QHH62" s="763">
        <f>'Detailed Budget'!QHT72</f>
        <v>0</v>
      </c>
      <c r="QHI62" s="763">
        <f>'Detailed Budget'!QHU72</f>
        <v>0</v>
      </c>
      <c r="QHJ62" s="763">
        <f>'Detailed Budget'!QHV72</f>
        <v>0</v>
      </c>
      <c r="QHK62" s="763">
        <f>'Detailed Budget'!QHW72</f>
        <v>0</v>
      </c>
      <c r="QHL62" s="763">
        <f>'Detailed Budget'!QHX72</f>
        <v>0</v>
      </c>
      <c r="QHM62" s="763">
        <f>'Detailed Budget'!QHY72</f>
        <v>0</v>
      </c>
      <c r="QHN62" s="763">
        <f>'Detailed Budget'!QHZ72</f>
        <v>0</v>
      </c>
      <c r="QHO62" s="763">
        <f>'Detailed Budget'!QIA72</f>
        <v>0</v>
      </c>
      <c r="QHP62" s="763">
        <f>'Detailed Budget'!QIB72</f>
        <v>0</v>
      </c>
      <c r="QHQ62" s="763">
        <f>'Detailed Budget'!QIC72</f>
        <v>0</v>
      </c>
      <c r="QHR62" s="763">
        <f>'Detailed Budget'!QID72</f>
        <v>0</v>
      </c>
      <c r="QHS62" s="763">
        <f>'Detailed Budget'!QIE72</f>
        <v>0</v>
      </c>
      <c r="QHT62" s="763">
        <f>'Detailed Budget'!QIF72</f>
        <v>0</v>
      </c>
      <c r="QHU62" s="763">
        <f>'Detailed Budget'!QIG72</f>
        <v>0</v>
      </c>
      <c r="QHV62" s="763">
        <f>'Detailed Budget'!QIH72</f>
        <v>0</v>
      </c>
      <c r="QHW62" s="763">
        <f>'Detailed Budget'!QII72</f>
        <v>0</v>
      </c>
      <c r="QHX62" s="763">
        <f>'Detailed Budget'!QIJ72</f>
        <v>0</v>
      </c>
      <c r="QHY62" s="763">
        <f>'Detailed Budget'!QIK72</f>
        <v>0</v>
      </c>
      <c r="QHZ62" s="763">
        <f>'Detailed Budget'!QIL72</f>
        <v>0</v>
      </c>
      <c r="QIA62" s="763">
        <f>'Detailed Budget'!QIM72</f>
        <v>0</v>
      </c>
      <c r="QIB62" s="763">
        <f>'Detailed Budget'!QIN72</f>
        <v>0</v>
      </c>
      <c r="QIC62" s="763">
        <f>'Detailed Budget'!QIO72</f>
        <v>0</v>
      </c>
      <c r="QID62" s="763">
        <f>'Detailed Budget'!QIP72</f>
        <v>0</v>
      </c>
      <c r="QIE62" s="763">
        <f>'Detailed Budget'!QIQ72</f>
        <v>0</v>
      </c>
      <c r="QIF62" s="763">
        <f>'Detailed Budget'!QIR72</f>
        <v>0</v>
      </c>
      <c r="QIG62" s="763">
        <f>'Detailed Budget'!QIS72</f>
        <v>0</v>
      </c>
      <c r="QIH62" s="763">
        <f>'Detailed Budget'!QIT72</f>
        <v>0</v>
      </c>
      <c r="QII62" s="763">
        <f>'Detailed Budget'!QIU72</f>
        <v>0</v>
      </c>
      <c r="QIJ62" s="763">
        <f>'Detailed Budget'!QIV72</f>
        <v>0</v>
      </c>
      <c r="QIK62" s="763">
        <f>'Detailed Budget'!QIW72</f>
        <v>0</v>
      </c>
      <c r="QIL62" s="763">
        <f>'Detailed Budget'!QIX72</f>
        <v>0</v>
      </c>
      <c r="QIM62" s="763">
        <f>'Detailed Budget'!QIY72</f>
        <v>0</v>
      </c>
      <c r="QIN62" s="763">
        <f>'Detailed Budget'!QIZ72</f>
        <v>0</v>
      </c>
      <c r="QIO62" s="763">
        <f>'Detailed Budget'!QJA72</f>
        <v>0</v>
      </c>
      <c r="QIP62" s="763">
        <f>'Detailed Budget'!QJB72</f>
        <v>0</v>
      </c>
      <c r="QIQ62" s="763">
        <f>'Detailed Budget'!QJC72</f>
        <v>0</v>
      </c>
      <c r="QIR62" s="763">
        <f>'Detailed Budget'!QJD72</f>
        <v>0</v>
      </c>
      <c r="QIS62" s="763">
        <f>'Detailed Budget'!QJE72</f>
        <v>0</v>
      </c>
      <c r="QIT62" s="763">
        <f>'Detailed Budget'!QJF72</f>
        <v>0</v>
      </c>
      <c r="QIU62" s="763">
        <f>'Detailed Budget'!QJG72</f>
        <v>0</v>
      </c>
      <c r="QIV62" s="763">
        <f>'Detailed Budget'!QJH72</f>
        <v>0</v>
      </c>
      <c r="QIW62" s="763">
        <f>'Detailed Budget'!QJI72</f>
        <v>0</v>
      </c>
      <c r="QIX62" s="763">
        <f>'Detailed Budget'!QJJ72</f>
        <v>0</v>
      </c>
      <c r="QIY62" s="763">
        <f>'Detailed Budget'!QJK72</f>
        <v>0</v>
      </c>
      <c r="QIZ62" s="763">
        <f>'Detailed Budget'!QJL72</f>
        <v>0</v>
      </c>
      <c r="QJA62" s="763">
        <f>'Detailed Budget'!QJM72</f>
        <v>0</v>
      </c>
      <c r="QJB62" s="763">
        <f>'Detailed Budget'!QJN72</f>
        <v>0</v>
      </c>
      <c r="QJC62" s="763">
        <f>'Detailed Budget'!QJO72</f>
        <v>0</v>
      </c>
      <c r="QJD62" s="763">
        <f>'Detailed Budget'!QJP72</f>
        <v>0</v>
      </c>
      <c r="QJE62" s="763">
        <f>'Detailed Budget'!QJQ72</f>
        <v>0</v>
      </c>
      <c r="QJF62" s="763">
        <f>'Detailed Budget'!QJR72</f>
        <v>0</v>
      </c>
      <c r="QJG62" s="763">
        <f>'Detailed Budget'!QJS72</f>
        <v>0</v>
      </c>
      <c r="QJH62" s="763">
        <f>'Detailed Budget'!QJT72</f>
        <v>0</v>
      </c>
      <c r="QJI62" s="763">
        <f>'Detailed Budget'!QJU72</f>
        <v>0</v>
      </c>
      <c r="QJJ62" s="763">
        <f>'Detailed Budget'!QJV72</f>
        <v>0</v>
      </c>
      <c r="QJK62" s="763">
        <f>'Detailed Budget'!QJW72</f>
        <v>0</v>
      </c>
      <c r="QJL62" s="763">
        <f>'Detailed Budget'!QJX72</f>
        <v>0</v>
      </c>
      <c r="QJM62" s="763">
        <f>'Detailed Budget'!QJY72</f>
        <v>0</v>
      </c>
      <c r="QJN62" s="763">
        <f>'Detailed Budget'!QJZ72</f>
        <v>0</v>
      </c>
      <c r="QJO62" s="763">
        <f>'Detailed Budget'!QKA72</f>
        <v>0</v>
      </c>
      <c r="QJP62" s="763">
        <f>'Detailed Budget'!QKB72</f>
        <v>0</v>
      </c>
      <c r="QJQ62" s="763">
        <f>'Detailed Budget'!QKC72</f>
        <v>0</v>
      </c>
      <c r="QJR62" s="763">
        <f>'Detailed Budget'!QKD72</f>
        <v>0</v>
      </c>
      <c r="QJS62" s="763">
        <f>'Detailed Budget'!QKE72</f>
        <v>0</v>
      </c>
      <c r="QJT62" s="763">
        <f>'Detailed Budget'!QKF72</f>
        <v>0</v>
      </c>
      <c r="QJU62" s="763">
        <f>'Detailed Budget'!QKG72</f>
        <v>0</v>
      </c>
      <c r="QJV62" s="763">
        <f>'Detailed Budget'!QKH72</f>
        <v>0</v>
      </c>
      <c r="QJW62" s="763">
        <f>'Detailed Budget'!QKI72</f>
        <v>0</v>
      </c>
      <c r="QJX62" s="763">
        <f>'Detailed Budget'!QKJ72</f>
        <v>0</v>
      </c>
      <c r="QJY62" s="763">
        <f>'Detailed Budget'!QKK72</f>
        <v>0</v>
      </c>
      <c r="QJZ62" s="763">
        <f>'Detailed Budget'!QKL72</f>
        <v>0</v>
      </c>
      <c r="QKA62" s="763">
        <f>'Detailed Budget'!QKM72</f>
        <v>0</v>
      </c>
      <c r="QKB62" s="763">
        <f>'Detailed Budget'!QKN72</f>
        <v>0</v>
      </c>
      <c r="QKC62" s="763">
        <f>'Detailed Budget'!QKO72</f>
        <v>0</v>
      </c>
      <c r="QKD62" s="763">
        <f>'Detailed Budget'!QKP72</f>
        <v>0</v>
      </c>
      <c r="QKE62" s="763">
        <f>'Detailed Budget'!QKQ72</f>
        <v>0</v>
      </c>
      <c r="QKF62" s="763">
        <f>'Detailed Budget'!QKR72</f>
        <v>0</v>
      </c>
      <c r="QKG62" s="763">
        <f>'Detailed Budget'!QKS72</f>
        <v>0</v>
      </c>
      <c r="QKH62" s="763">
        <f>'Detailed Budget'!QKT72</f>
        <v>0</v>
      </c>
      <c r="QKI62" s="763">
        <f>'Detailed Budget'!QKU72</f>
        <v>0</v>
      </c>
      <c r="QKJ62" s="763">
        <f>'Detailed Budget'!QKV72</f>
        <v>0</v>
      </c>
      <c r="QKK62" s="763">
        <f>'Detailed Budget'!QKW72</f>
        <v>0</v>
      </c>
      <c r="QKL62" s="763">
        <f>'Detailed Budget'!QKX72</f>
        <v>0</v>
      </c>
      <c r="QKM62" s="763">
        <f>'Detailed Budget'!QKY72</f>
        <v>0</v>
      </c>
      <c r="QKN62" s="763">
        <f>'Detailed Budget'!QKZ72</f>
        <v>0</v>
      </c>
      <c r="QKO62" s="763">
        <f>'Detailed Budget'!QLA72</f>
        <v>0</v>
      </c>
      <c r="QKP62" s="763">
        <f>'Detailed Budget'!QLB72</f>
        <v>0</v>
      </c>
      <c r="QKQ62" s="763">
        <f>'Detailed Budget'!QLC72</f>
        <v>0</v>
      </c>
      <c r="QKR62" s="763">
        <f>'Detailed Budget'!QLD72</f>
        <v>0</v>
      </c>
      <c r="QKS62" s="763">
        <f>'Detailed Budget'!QLE72</f>
        <v>0</v>
      </c>
      <c r="QKT62" s="763">
        <f>'Detailed Budget'!QLF72</f>
        <v>0</v>
      </c>
      <c r="QKU62" s="763">
        <f>'Detailed Budget'!QLG72</f>
        <v>0</v>
      </c>
      <c r="QKV62" s="763">
        <f>'Detailed Budget'!QLH72</f>
        <v>0</v>
      </c>
      <c r="QKW62" s="763">
        <f>'Detailed Budget'!QLI72</f>
        <v>0</v>
      </c>
      <c r="QKX62" s="763">
        <f>'Detailed Budget'!QLJ72</f>
        <v>0</v>
      </c>
      <c r="QKY62" s="763">
        <f>'Detailed Budget'!QLK72</f>
        <v>0</v>
      </c>
      <c r="QKZ62" s="763">
        <f>'Detailed Budget'!QLL72</f>
        <v>0</v>
      </c>
      <c r="QLA62" s="763">
        <f>'Detailed Budget'!QLM72</f>
        <v>0</v>
      </c>
      <c r="QLB62" s="763">
        <f>'Detailed Budget'!QLN72</f>
        <v>0</v>
      </c>
      <c r="QLC62" s="763">
        <f>'Detailed Budget'!QLO72</f>
        <v>0</v>
      </c>
      <c r="QLD62" s="763">
        <f>'Detailed Budget'!QLP72</f>
        <v>0</v>
      </c>
      <c r="QLE62" s="763">
        <f>'Detailed Budget'!QLQ72</f>
        <v>0</v>
      </c>
      <c r="QLF62" s="763">
        <f>'Detailed Budget'!QLR72</f>
        <v>0</v>
      </c>
      <c r="QLG62" s="763">
        <f>'Detailed Budget'!QLS72</f>
        <v>0</v>
      </c>
      <c r="QLH62" s="763">
        <f>'Detailed Budget'!QLT72</f>
        <v>0</v>
      </c>
      <c r="QLI62" s="763">
        <f>'Detailed Budget'!QLU72</f>
        <v>0</v>
      </c>
      <c r="QLJ62" s="763">
        <f>'Detailed Budget'!QLV72</f>
        <v>0</v>
      </c>
      <c r="QLK62" s="763">
        <f>'Detailed Budget'!QLW72</f>
        <v>0</v>
      </c>
      <c r="QLL62" s="763">
        <f>'Detailed Budget'!QLX72</f>
        <v>0</v>
      </c>
      <c r="QLM62" s="763">
        <f>'Detailed Budget'!QLY72</f>
        <v>0</v>
      </c>
      <c r="QLN62" s="763">
        <f>'Detailed Budget'!QLZ72</f>
        <v>0</v>
      </c>
      <c r="QLO62" s="763">
        <f>'Detailed Budget'!QMA72</f>
        <v>0</v>
      </c>
      <c r="QLP62" s="763">
        <f>'Detailed Budget'!QMB72</f>
        <v>0</v>
      </c>
      <c r="QLQ62" s="763">
        <f>'Detailed Budget'!QMC72</f>
        <v>0</v>
      </c>
      <c r="QLR62" s="763">
        <f>'Detailed Budget'!QMD72</f>
        <v>0</v>
      </c>
      <c r="QLS62" s="763">
        <f>'Detailed Budget'!QME72</f>
        <v>0</v>
      </c>
      <c r="QLT62" s="763">
        <f>'Detailed Budget'!QMF72</f>
        <v>0</v>
      </c>
      <c r="QLU62" s="763">
        <f>'Detailed Budget'!QMG72</f>
        <v>0</v>
      </c>
      <c r="QLV62" s="763">
        <f>'Detailed Budget'!QMH72</f>
        <v>0</v>
      </c>
      <c r="QLW62" s="763">
        <f>'Detailed Budget'!QMI72</f>
        <v>0</v>
      </c>
      <c r="QLX62" s="763">
        <f>'Detailed Budget'!QMJ72</f>
        <v>0</v>
      </c>
      <c r="QLY62" s="763">
        <f>'Detailed Budget'!QMK72</f>
        <v>0</v>
      </c>
      <c r="QLZ62" s="763">
        <f>'Detailed Budget'!QML72</f>
        <v>0</v>
      </c>
      <c r="QMA62" s="763">
        <f>'Detailed Budget'!QMM72</f>
        <v>0</v>
      </c>
      <c r="QMB62" s="763">
        <f>'Detailed Budget'!QMN72</f>
        <v>0</v>
      </c>
      <c r="QMC62" s="763">
        <f>'Detailed Budget'!QMO72</f>
        <v>0</v>
      </c>
      <c r="QMD62" s="763">
        <f>'Detailed Budget'!QMP72</f>
        <v>0</v>
      </c>
      <c r="QME62" s="763">
        <f>'Detailed Budget'!QMQ72</f>
        <v>0</v>
      </c>
      <c r="QMF62" s="763">
        <f>'Detailed Budget'!QMR72</f>
        <v>0</v>
      </c>
      <c r="QMG62" s="763">
        <f>'Detailed Budget'!QMS72</f>
        <v>0</v>
      </c>
      <c r="QMH62" s="763">
        <f>'Detailed Budget'!QMT72</f>
        <v>0</v>
      </c>
      <c r="QMI62" s="763">
        <f>'Detailed Budget'!QMU72</f>
        <v>0</v>
      </c>
      <c r="QMJ62" s="763">
        <f>'Detailed Budget'!QMV72</f>
        <v>0</v>
      </c>
      <c r="QMK62" s="763">
        <f>'Detailed Budget'!QMW72</f>
        <v>0</v>
      </c>
      <c r="QML62" s="763">
        <f>'Detailed Budget'!QMX72</f>
        <v>0</v>
      </c>
      <c r="QMM62" s="763">
        <f>'Detailed Budget'!QMY72</f>
        <v>0</v>
      </c>
      <c r="QMN62" s="763">
        <f>'Detailed Budget'!QMZ72</f>
        <v>0</v>
      </c>
      <c r="QMO62" s="763">
        <f>'Detailed Budget'!QNA72</f>
        <v>0</v>
      </c>
      <c r="QMP62" s="763">
        <f>'Detailed Budget'!QNB72</f>
        <v>0</v>
      </c>
      <c r="QMQ62" s="763">
        <f>'Detailed Budget'!QNC72</f>
        <v>0</v>
      </c>
      <c r="QMR62" s="763">
        <f>'Detailed Budget'!QND72</f>
        <v>0</v>
      </c>
      <c r="QMS62" s="763">
        <f>'Detailed Budget'!QNE72</f>
        <v>0</v>
      </c>
      <c r="QMT62" s="763">
        <f>'Detailed Budget'!QNF72</f>
        <v>0</v>
      </c>
      <c r="QMU62" s="763">
        <f>'Detailed Budget'!QNG72</f>
        <v>0</v>
      </c>
      <c r="QMV62" s="763">
        <f>'Detailed Budget'!QNH72</f>
        <v>0</v>
      </c>
      <c r="QMW62" s="763">
        <f>'Detailed Budget'!QNI72</f>
        <v>0</v>
      </c>
      <c r="QMX62" s="763">
        <f>'Detailed Budget'!QNJ72</f>
        <v>0</v>
      </c>
      <c r="QMY62" s="763">
        <f>'Detailed Budget'!QNK72</f>
        <v>0</v>
      </c>
      <c r="QMZ62" s="763">
        <f>'Detailed Budget'!QNL72</f>
        <v>0</v>
      </c>
      <c r="QNA62" s="763">
        <f>'Detailed Budget'!QNM72</f>
        <v>0</v>
      </c>
      <c r="QNB62" s="763">
        <f>'Detailed Budget'!QNN72</f>
        <v>0</v>
      </c>
      <c r="QNC62" s="763">
        <f>'Detailed Budget'!QNO72</f>
        <v>0</v>
      </c>
      <c r="QND62" s="763">
        <f>'Detailed Budget'!QNP72</f>
        <v>0</v>
      </c>
      <c r="QNE62" s="763">
        <f>'Detailed Budget'!QNQ72</f>
        <v>0</v>
      </c>
      <c r="QNF62" s="763">
        <f>'Detailed Budget'!QNR72</f>
        <v>0</v>
      </c>
      <c r="QNG62" s="763">
        <f>'Detailed Budget'!QNS72</f>
        <v>0</v>
      </c>
      <c r="QNH62" s="763">
        <f>'Detailed Budget'!QNT72</f>
        <v>0</v>
      </c>
      <c r="QNI62" s="763">
        <f>'Detailed Budget'!QNU72</f>
        <v>0</v>
      </c>
      <c r="QNJ62" s="763">
        <f>'Detailed Budget'!QNV72</f>
        <v>0</v>
      </c>
      <c r="QNK62" s="763">
        <f>'Detailed Budget'!QNW72</f>
        <v>0</v>
      </c>
      <c r="QNL62" s="763">
        <f>'Detailed Budget'!QNX72</f>
        <v>0</v>
      </c>
      <c r="QNM62" s="763">
        <f>'Detailed Budget'!QNY72</f>
        <v>0</v>
      </c>
      <c r="QNN62" s="763">
        <f>'Detailed Budget'!QNZ72</f>
        <v>0</v>
      </c>
      <c r="QNO62" s="763">
        <f>'Detailed Budget'!QOA72</f>
        <v>0</v>
      </c>
      <c r="QNP62" s="763">
        <f>'Detailed Budget'!QOB72</f>
        <v>0</v>
      </c>
      <c r="QNQ62" s="763">
        <f>'Detailed Budget'!QOC72</f>
        <v>0</v>
      </c>
      <c r="QNR62" s="763">
        <f>'Detailed Budget'!QOD72</f>
        <v>0</v>
      </c>
      <c r="QNS62" s="763">
        <f>'Detailed Budget'!QOE72</f>
        <v>0</v>
      </c>
      <c r="QNT62" s="763">
        <f>'Detailed Budget'!QOF72</f>
        <v>0</v>
      </c>
      <c r="QNU62" s="763">
        <f>'Detailed Budget'!QOG72</f>
        <v>0</v>
      </c>
      <c r="QNV62" s="763">
        <f>'Detailed Budget'!QOH72</f>
        <v>0</v>
      </c>
      <c r="QNW62" s="763">
        <f>'Detailed Budget'!QOI72</f>
        <v>0</v>
      </c>
      <c r="QNX62" s="763">
        <f>'Detailed Budget'!QOJ72</f>
        <v>0</v>
      </c>
      <c r="QNY62" s="763">
        <f>'Detailed Budget'!QOK72</f>
        <v>0</v>
      </c>
      <c r="QNZ62" s="763">
        <f>'Detailed Budget'!QOL72</f>
        <v>0</v>
      </c>
      <c r="QOA62" s="763">
        <f>'Detailed Budget'!QOM72</f>
        <v>0</v>
      </c>
      <c r="QOB62" s="763">
        <f>'Detailed Budget'!QON72</f>
        <v>0</v>
      </c>
      <c r="QOC62" s="763">
        <f>'Detailed Budget'!QOO72</f>
        <v>0</v>
      </c>
      <c r="QOD62" s="763">
        <f>'Detailed Budget'!QOP72</f>
        <v>0</v>
      </c>
      <c r="QOE62" s="763">
        <f>'Detailed Budget'!QOQ72</f>
        <v>0</v>
      </c>
      <c r="QOF62" s="763">
        <f>'Detailed Budget'!QOR72</f>
        <v>0</v>
      </c>
      <c r="QOG62" s="763">
        <f>'Detailed Budget'!QOS72</f>
        <v>0</v>
      </c>
      <c r="QOH62" s="763">
        <f>'Detailed Budget'!QOT72</f>
        <v>0</v>
      </c>
      <c r="QOI62" s="763">
        <f>'Detailed Budget'!QOU72</f>
        <v>0</v>
      </c>
      <c r="QOJ62" s="763">
        <f>'Detailed Budget'!QOV72</f>
        <v>0</v>
      </c>
      <c r="QOK62" s="763">
        <f>'Detailed Budget'!QOW72</f>
        <v>0</v>
      </c>
      <c r="QOL62" s="763">
        <f>'Detailed Budget'!QOX72</f>
        <v>0</v>
      </c>
      <c r="QOM62" s="763">
        <f>'Detailed Budget'!QOY72</f>
        <v>0</v>
      </c>
      <c r="QON62" s="763">
        <f>'Detailed Budget'!QOZ72</f>
        <v>0</v>
      </c>
      <c r="QOO62" s="763">
        <f>'Detailed Budget'!QPA72</f>
        <v>0</v>
      </c>
      <c r="QOP62" s="763">
        <f>'Detailed Budget'!QPB72</f>
        <v>0</v>
      </c>
      <c r="QOQ62" s="763">
        <f>'Detailed Budget'!QPC72</f>
        <v>0</v>
      </c>
      <c r="QOR62" s="763">
        <f>'Detailed Budget'!QPD72</f>
        <v>0</v>
      </c>
      <c r="QOS62" s="763">
        <f>'Detailed Budget'!QPE72</f>
        <v>0</v>
      </c>
      <c r="QOT62" s="763">
        <f>'Detailed Budget'!QPF72</f>
        <v>0</v>
      </c>
      <c r="QOU62" s="763">
        <f>'Detailed Budget'!QPG72</f>
        <v>0</v>
      </c>
      <c r="QOV62" s="763">
        <f>'Detailed Budget'!QPH72</f>
        <v>0</v>
      </c>
      <c r="QOW62" s="763">
        <f>'Detailed Budget'!QPI72</f>
        <v>0</v>
      </c>
      <c r="QOX62" s="763">
        <f>'Detailed Budget'!QPJ72</f>
        <v>0</v>
      </c>
      <c r="QOY62" s="763">
        <f>'Detailed Budget'!QPK72</f>
        <v>0</v>
      </c>
      <c r="QOZ62" s="763">
        <f>'Detailed Budget'!QPL72</f>
        <v>0</v>
      </c>
      <c r="QPA62" s="763">
        <f>'Detailed Budget'!QPM72</f>
        <v>0</v>
      </c>
      <c r="QPB62" s="763">
        <f>'Detailed Budget'!QPN72</f>
        <v>0</v>
      </c>
      <c r="QPC62" s="763">
        <f>'Detailed Budget'!QPO72</f>
        <v>0</v>
      </c>
      <c r="QPD62" s="763">
        <f>'Detailed Budget'!QPP72</f>
        <v>0</v>
      </c>
      <c r="QPE62" s="763">
        <f>'Detailed Budget'!QPQ72</f>
        <v>0</v>
      </c>
      <c r="QPF62" s="763">
        <f>'Detailed Budget'!QPR72</f>
        <v>0</v>
      </c>
      <c r="QPG62" s="763">
        <f>'Detailed Budget'!QPS72</f>
        <v>0</v>
      </c>
      <c r="QPH62" s="763">
        <f>'Detailed Budget'!QPT72</f>
        <v>0</v>
      </c>
      <c r="QPI62" s="763">
        <f>'Detailed Budget'!QPU72</f>
        <v>0</v>
      </c>
      <c r="QPJ62" s="763">
        <f>'Detailed Budget'!QPV72</f>
        <v>0</v>
      </c>
      <c r="QPK62" s="763">
        <f>'Detailed Budget'!QPW72</f>
        <v>0</v>
      </c>
      <c r="QPL62" s="763">
        <f>'Detailed Budget'!QPX72</f>
        <v>0</v>
      </c>
      <c r="QPM62" s="763">
        <f>'Detailed Budget'!QPY72</f>
        <v>0</v>
      </c>
      <c r="QPN62" s="763">
        <f>'Detailed Budget'!QPZ72</f>
        <v>0</v>
      </c>
      <c r="QPO62" s="763">
        <f>'Detailed Budget'!QQA72</f>
        <v>0</v>
      </c>
      <c r="QPP62" s="763">
        <f>'Detailed Budget'!QQB72</f>
        <v>0</v>
      </c>
      <c r="QPQ62" s="763">
        <f>'Detailed Budget'!QQC72</f>
        <v>0</v>
      </c>
      <c r="QPR62" s="763">
        <f>'Detailed Budget'!QQD72</f>
        <v>0</v>
      </c>
      <c r="QPS62" s="763">
        <f>'Detailed Budget'!QQE72</f>
        <v>0</v>
      </c>
      <c r="QPT62" s="763">
        <f>'Detailed Budget'!QQF72</f>
        <v>0</v>
      </c>
      <c r="QPU62" s="763">
        <f>'Detailed Budget'!QQG72</f>
        <v>0</v>
      </c>
      <c r="QPV62" s="763">
        <f>'Detailed Budget'!QQH72</f>
        <v>0</v>
      </c>
      <c r="QPW62" s="763">
        <f>'Detailed Budget'!QQI72</f>
        <v>0</v>
      </c>
      <c r="QPX62" s="763">
        <f>'Detailed Budget'!QQJ72</f>
        <v>0</v>
      </c>
      <c r="QPY62" s="763">
        <f>'Detailed Budget'!QQK72</f>
        <v>0</v>
      </c>
      <c r="QPZ62" s="763">
        <f>'Detailed Budget'!QQL72</f>
        <v>0</v>
      </c>
      <c r="QQA62" s="763">
        <f>'Detailed Budget'!QQM72</f>
        <v>0</v>
      </c>
      <c r="QQB62" s="763">
        <f>'Detailed Budget'!QQN72</f>
        <v>0</v>
      </c>
      <c r="QQC62" s="763">
        <f>'Detailed Budget'!QQO72</f>
        <v>0</v>
      </c>
      <c r="QQD62" s="763">
        <f>'Detailed Budget'!QQP72</f>
        <v>0</v>
      </c>
      <c r="QQE62" s="763">
        <f>'Detailed Budget'!QQQ72</f>
        <v>0</v>
      </c>
      <c r="QQF62" s="763">
        <f>'Detailed Budget'!QQR72</f>
        <v>0</v>
      </c>
      <c r="QQG62" s="763">
        <f>'Detailed Budget'!QQS72</f>
        <v>0</v>
      </c>
      <c r="QQH62" s="763">
        <f>'Detailed Budget'!QQT72</f>
        <v>0</v>
      </c>
      <c r="QQI62" s="763">
        <f>'Detailed Budget'!QQU72</f>
        <v>0</v>
      </c>
      <c r="QQJ62" s="763">
        <f>'Detailed Budget'!QQV72</f>
        <v>0</v>
      </c>
      <c r="QQK62" s="763">
        <f>'Detailed Budget'!QQW72</f>
        <v>0</v>
      </c>
      <c r="QQL62" s="763">
        <f>'Detailed Budget'!QQX72</f>
        <v>0</v>
      </c>
      <c r="QQM62" s="763">
        <f>'Detailed Budget'!QQY72</f>
        <v>0</v>
      </c>
      <c r="QQN62" s="763">
        <f>'Detailed Budget'!QQZ72</f>
        <v>0</v>
      </c>
      <c r="QQO62" s="763">
        <f>'Detailed Budget'!QRA72</f>
        <v>0</v>
      </c>
      <c r="QQP62" s="763">
        <f>'Detailed Budget'!QRB72</f>
        <v>0</v>
      </c>
      <c r="QQQ62" s="763">
        <f>'Detailed Budget'!QRC72</f>
        <v>0</v>
      </c>
      <c r="QQR62" s="763">
        <f>'Detailed Budget'!QRD72</f>
        <v>0</v>
      </c>
      <c r="QQS62" s="763">
        <f>'Detailed Budget'!QRE72</f>
        <v>0</v>
      </c>
      <c r="QQT62" s="763">
        <f>'Detailed Budget'!QRF72</f>
        <v>0</v>
      </c>
      <c r="QQU62" s="763">
        <f>'Detailed Budget'!QRG72</f>
        <v>0</v>
      </c>
      <c r="QQV62" s="763">
        <f>'Detailed Budget'!QRH72</f>
        <v>0</v>
      </c>
      <c r="QQW62" s="763">
        <f>'Detailed Budget'!QRI72</f>
        <v>0</v>
      </c>
      <c r="QQX62" s="763">
        <f>'Detailed Budget'!QRJ72</f>
        <v>0</v>
      </c>
      <c r="QQY62" s="763">
        <f>'Detailed Budget'!QRK72</f>
        <v>0</v>
      </c>
      <c r="QQZ62" s="763">
        <f>'Detailed Budget'!QRL72</f>
        <v>0</v>
      </c>
      <c r="QRA62" s="763">
        <f>'Detailed Budget'!QRM72</f>
        <v>0</v>
      </c>
      <c r="QRB62" s="763">
        <f>'Detailed Budget'!QRN72</f>
        <v>0</v>
      </c>
      <c r="QRC62" s="763">
        <f>'Detailed Budget'!QRO72</f>
        <v>0</v>
      </c>
      <c r="QRD62" s="763">
        <f>'Detailed Budget'!QRP72</f>
        <v>0</v>
      </c>
      <c r="QRE62" s="763">
        <f>'Detailed Budget'!QRQ72</f>
        <v>0</v>
      </c>
      <c r="QRF62" s="763">
        <f>'Detailed Budget'!QRR72</f>
        <v>0</v>
      </c>
      <c r="QRG62" s="763">
        <f>'Detailed Budget'!QRS72</f>
        <v>0</v>
      </c>
      <c r="QRH62" s="763">
        <f>'Detailed Budget'!QRT72</f>
        <v>0</v>
      </c>
      <c r="QRI62" s="763">
        <f>'Detailed Budget'!QRU72</f>
        <v>0</v>
      </c>
      <c r="QRJ62" s="763">
        <f>'Detailed Budget'!QRV72</f>
        <v>0</v>
      </c>
      <c r="QRK62" s="763">
        <f>'Detailed Budget'!QRW72</f>
        <v>0</v>
      </c>
      <c r="QRL62" s="763">
        <f>'Detailed Budget'!QRX72</f>
        <v>0</v>
      </c>
      <c r="QRM62" s="763">
        <f>'Detailed Budget'!QRY72</f>
        <v>0</v>
      </c>
      <c r="QRN62" s="763">
        <f>'Detailed Budget'!QRZ72</f>
        <v>0</v>
      </c>
      <c r="QRO62" s="763">
        <f>'Detailed Budget'!QSA72</f>
        <v>0</v>
      </c>
      <c r="QRP62" s="763">
        <f>'Detailed Budget'!QSB72</f>
        <v>0</v>
      </c>
      <c r="QRQ62" s="763">
        <f>'Detailed Budget'!QSC72</f>
        <v>0</v>
      </c>
      <c r="QRR62" s="763">
        <f>'Detailed Budget'!QSD72</f>
        <v>0</v>
      </c>
      <c r="QRS62" s="763">
        <f>'Detailed Budget'!QSE72</f>
        <v>0</v>
      </c>
      <c r="QRT62" s="763">
        <f>'Detailed Budget'!QSF72</f>
        <v>0</v>
      </c>
      <c r="QRU62" s="763">
        <f>'Detailed Budget'!QSG72</f>
        <v>0</v>
      </c>
      <c r="QRV62" s="763">
        <f>'Detailed Budget'!QSH72</f>
        <v>0</v>
      </c>
      <c r="QRW62" s="763">
        <f>'Detailed Budget'!QSI72</f>
        <v>0</v>
      </c>
      <c r="QRX62" s="763">
        <f>'Detailed Budget'!QSJ72</f>
        <v>0</v>
      </c>
      <c r="QRY62" s="763">
        <f>'Detailed Budget'!QSK72</f>
        <v>0</v>
      </c>
      <c r="QRZ62" s="763">
        <f>'Detailed Budget'!QSL72</f>
        <v>0</v>
      </c>
      <c r="QSA62" s="763">
        <f>'Detailed Budget'!QSM72</f>
        <v>0</v>
      </c>
      <c r="QSB62" s="763">
        <f>'Detailed Budget'!QSN72</f>
        <v>0</v>
      </c>
      <c r="QSC62" s="763">
        <f>'Detailed Budget'!QSO72</f>
        <v>0</v>
      </c>
      <c r="QSD62" s="763">
        <f>'Detailed Budget'!QSP72</f>
        <v>0</v>
      </c>
      <c r="QSE62" s="763">
        <f>'Detailed Budget'!QSQ72</f>
        <v>0</v>
      </c>
      <c r="QSF62" s="763">
        <f>'Detailed Budget'!QSR72</f>
        <v>0</v>
      </c>
      <c r="QSG62" s="763">
        <f>'Detailed Budget'!QSS72</f>
        <v>0</v>
      </c>
      <c r="QSH62" s="763">
        <f>'Detailed Budget'!QST72</f>
        <v>0</v>
      </c>
      <c r="QSI62" s="763">
        <f>'Detailed Budget'!QSU72</f>
        <v>0</v>
      </c>
      <c r="QSJ62" s="763">
        <f>'Detailed Budget'!QSV72</f>
        <v>0</v>
      </c>
      <c r="QSK62" s="763">
        <f>'Detailed Budget'!QSW72</f>
        <v>0</v>
      </c>
      <c r="QSL62" s="763">
        <f>'Detailed Budget'!QSX72</f>
        <v>0</v>
      </c>
      <c r="QSM62" s="763">
        <f>'Detailed Budget'!QSY72</f>
        <v>0</v>
      </c>
      <c r="QSN62" s="763">
        <f>'Detailed Budget'!QSZ72</f>
        <v>0</v>
      </c>
      <c r="QSO62" s="763">
        <f>'Detailed Budget'!QTA72</f>
        <v>0</v>
      </c>
      <c r="QSP62" s="763">
        <f>'Detailed Budget'!QTB72</f>
        <v>0</v>
      </c>
      <c r="QSQ62" s="763">
        <f>'Detailed Budget'!QTC72</f>
        <v>0</v>
      </c>
      <c r="QSR62" s="763">
        <f>'Detailed Budget'!QTD72</f>
        <v>0</v>
      </c>
      <c r="QSS62" s="763">
        <f>'Detailed Budget'!QTE72</f>
        <v>0</v>
      </c>
      <c r="QST62" s="763">
        <f>'Detailed Budget'!QTF72</f>
        <v>0</v>
      </c>
      <c r="QSU62" s="763">
        <f>'Detailed Budget'!QTG72</f>
        <v>0</v>
      </c>
      <c r="QSV62" s="763">
        <f>'Detailed Budget'!QTH72</f>
        <v>0</v>
      </c>
      <c r="QSW62" s="763">
        <f>'Detailed Budget'!QTI72</f>
        <v>0</v>
      </c>
      <c r="QSX62" s="763">
        <f>'Detailed Budget'!QTJ72</f>
        <v>0</v>
      </c>
      <c r="QSY62" s="763">
        <f>'Detailed Budget'!QTK72</f>
        <v>0</v>
      </c>
      <c r="QSZ62" s="763">
        <f>'Detailed Budget'!QTL72</f>
        <v>0</v>
      </c>
      <c r="QTA62" s="763">
        <f>'Detailed Budget'!QTM72</f>
        <v>0</v>
      </c>
      <c r="QTB62" s="763">
        <f>'Detailed Budget'!QTN72</f>
        <v>0</v>
      </c>
      <c r="QTC62" s="763">
        <f>'Detailed Budget'!QTO72</f>
        <v>0</v>
      </c>
      <c r="QTD62" s="763">
        <f>'Detailed Budget'!QTP72</f>
        <v>0</v>
      </c>
      <c r="QTE62" s="763">
        <f>'Detailed Budget'!QTQ72</f>
        <v>0</v>
      </c>
      <c r="QTF62" s="763">
        <f>'Detailed Budget'!QTR72</f>
        <v>0</v>
      </c>
      <c r="QTG62" s="763">
        <f>'Detailed Budget'!QTS72</f>
        <v>0</v>
      </c>
      <c r="QTH62" s="763">
        <f>'Detailed Budget'!QTT72</f>
        <v>0</v>
      </c>
      <c r="QTI62" s="763">
        <f>'Detailed Budget'!QTU72</f>
        <v>0</v>
      </c>
      <c r="QTJ62" s="763">
        <f>'Detailed Budget'!QTV72</f>
        <v>0</v>
      </c>
      <c r="QTK62" s="763">
        <f>'Detailed Budget'!QTW72</f>
        <v>0</v>
      </c>
      <c r="QTL62" s="763">
        <f>'Detailed Budget'!QTX72</f>
        <v>0</v>
      </c>
      <c r="QTM62" s="763">
        <f>'Detailed Budget'!QTY72</f>
        <v>0</v>
      </c>
      <c r="QTN62" s="763">
        <f>'Detailed Budget'!QTZ72</f>
        <v>0</v>
      </c>
      <c r="QTO62" s="763">
        <f>'Detailed Budget'!QUA72</f>
        <v>0</v>
      </c>
      <c r="QTP62" s="763">
        <f>'Detailed Budget'!QUB72</f>
        <v>0</v>
      </c>
      <c r="QTQ62" s="763">
        <f>'Detailed Budget'!QUC72</f>
        <v>0</v>
      </c>
      <c r="QTR62" s="763">
        <f>'Detailed Budget'!QUD72</f>
        <v>0</v>
      </c>
      <c r="QTS62" s="763">
        <f>'Detailed Budget'!QUE72</f>
        <v>0</v>
      </c>
      <c r="QTT62" s="763">
        <f>'Detailed Budget'!QUF72</f>
        <v>0</v>
      </c>
      <c r="QTU62" s="763">
        <f>'Detailed Budget'!QUG72</f>
        <v>0</v>
      </c>
      <c r="QTV62" s="763">
        <f>'Detailed Budget'!QUH72</f>
        <v>0</v>
      </c>
      <c r="QTW62" s="763">
        <f>'Detailed Budget'!QUI72</f>
        <v>0</v>
      </c>
      <c r="QTX62" s="763">
        <f>'Detailed Budget'!QUJ72</f>
        <v>0</v>
      </c>
      <c r="QTY62" s="763">
        <f>'Detailed Budget'!QUK72</f>
        <v>0</v>
      </c>
      <c r="QTZ62" s="763">
        <f>'Detailed Budget'!QUL72</f>
        <v>0</v>
      </c>
      <c r="QUA62" s="763">
        <f>'Detailed Budget'!QUM72</f>
        <v>0</v>
      </c>
      <c r="QUB62" s="763">
        <f>'Detailed Budget'!QUN72</f>
        <v>0</v>
      </c>
      <c r="QUC62" s="763">
        <f>'Detailed Budget'!QUO72</f>
        <v>0</v>
      </c>
      <c r="QUD62" s="763">
        <f>'Detailed Budget'!QUP72</f>
        <v>0</v>
      </c>
      <c r="QUE62" s="763">
        <f>'Detailed Budget'!QUQ72</f>
        <v>0</v>
      </c>
      <c r="QUF62" s="763">
        <f>'Detailed Budget'!QUR72</f>
        <v>0</v>
      </c>
      <c r="QUG62" s="763">
        <f>'Detailed Budget'!QUS72</f>
        <v>0</v>
      </c>
      <c r="QUH62" s="763">
        <f>'Detailed Budget'!QUT72</f>
        <v>0</v>
      </c>
      <c r="QUI62" s="763">
        <f>'Detailed Budget'!QUU72</f>
        <v>0</v>
      </c>
      <c r="QUJ62" s="763">
        <f>'Detailed Budget'!QUV72</f>
        <v>0</v>
      </c>
      <c r="QUK62" s="763">
        <f>'Detailed Budget'!QUW72</f>
        <v>0</v>
      </c>
      <c r="QUL62" s="763">
        <f>'Detailed Budget'!QUX72</f>
        <v>0</v>
      </c>
      <c r="QUM62" s="763">
        <f>'Detailed Budget'!QUY72</f>
        <v>0</v>
      </c>
      <c r="QUN62" s="763">
        <f>'Detailed Budget'!QUZ72</f>
        <v>0</v>
      </c>
      <c r="QUO62" s="763">
        <f>'Detailed Budget'!QVA72</f>
        <v>0</v>
      </c>
      <c r="QUP62" s="763">
        <f>'Detailed Budget'!QVB72</f>
        <v>0</v>
      </c>
      <c r="QUQ62" s="763">
        <f>'Detailed Budget'!QVC72</f>
        <v>0</v>
      </c>
      <c r="QUR62" s="763">
        <f>'Detailed Budget'!QVD72</f>
        <v>0</v>
      </c>
      <c r="QUS62" s="763">
        <f>'Detailed Budget'!QVE72</f>
        <v>0</v>
      </c>
      <c r="QUT62" s="763">
        <f>'Detailed Budget'!QVF72</f>
        <v>0</v>
      </c>
      <c r="QUU62" s="763">
        <f>'Detailed Budget'!QVG72</f>
        <v>0</v>
      </c>
      <c r="QUV62" s="763">
        <f>'Detailed Budget'!QVH72</f>
        <v>0</v>
      </c>
      <c r="QUW62" s="763">
        <f>'Detailed Budget'!QVI72</f>
        <v>0</v>
      </c>
      <c r="QUX62" s="763">
        <f>'Detailed Budget'!QVJ72</f>
        <v>0</v>
      </c>
      <c r="QUY62" s="763">
        <f>'Detailed Budget'!QVK72</f>
        <v>0</v>
      </c>
      <c r="QUZ62" s="763">
        <f>'Detailed Budget'!QVL72</f>
        <v>0</v>
      </c>
      <c r="QVA62" s="763">
        <f>'Detailed Budget'!QVM72</f>
        <v>0</v>
      </c>
      <c r="QVB62" s="763">
        <f>'Detailed Budget'!QVN72</f>
        <v>0</v>
      </c>
      <c r="QVC62" s="763">
        <f>'Detailed Budget'!QVO72</f>
        <v>0</v>
      </c>
      <c r="QVD62" s="763">
        <f>'Detailed Budget'!QVP72</f>
        <v>0</v>
      </c>
      <c r="QVE62" s="763">
        <f>'Detailed Budget'!QVQ72</f>
        <v>0</v>
      </c>
      <c r="QVF62" s="763">
        <f>'Detailed Budget'!QVR72</f>
        <v>0</v>
      </c>
      <c r="QVG62" s="763">
        <f>'Detailed Budget'!QVS72</f>
        <v>0</v>
      </c>
      <c r="QVH62" s="763">
        <f>'Detailed Budget'!QVT72</f>
        <v>0</v>
      </c>
      <c r="QVI62" s="763">
        <f>'Detailed Budget'!QVU72</f>
        <v>0</v>
      </c>
      <c r="QVJ62" s="763">
        <f>'Detailed Budget'!QVV72</f>
        <v>0</v>
      </c>
      <c r="QVK62" s="763">
        <f>'Detailed Budget'!QVW72</f>
        <v>0</v>
      </c>
      <c r="QVL62" s="763">
        <f>'Detailed Budget'!QVX72</f>
        <v>0</v>
      </c>
      <c r="QVM62" s="763">
        <f>'Detailed Budget'!QVY72</f>
        <v>0</v>
      </c>
      <c r="QVN62" s="763">
        <f>'Detailed Budget'!QVZ72</f>
        <v>0</v>
      </c>
      <c r="QVO62" s="763">
        <f>'Detailed Budget'!QWA72</f>
        <v>0</v>
      </c>
      <c r="QVP62" s="763">
        <f>'Detailed Budget'!QWB72</f>
        <v>0</v>
      </c>
      <c r="QVQ62" s="763">
        <f>'Detailed Budget'!QWC72</f>
        <v>0</v>
      </c>
      <c r="QVR62" s="763">
        <f>'Detailed Budget'!QWD72</f>
        <v>0</v>
      </c>
      <c r="QVS62" s="763">
        <f>'Detailed Budget'!QWE72</f>
        <v>0</v>
      </c>
      <c r="QVT62" s="763">
        <f>'Detailed Budget'!QWF72</f>
        <v>0</v>
      </c>
      <c r="QVU62" s="763">
        <f>'Detailed Budget'!QWG72</f>
        <v>0</v>
      </c>
      <c r="QVV62" s="763">
        <f>'Detailed Budget'!QWH72</f>
        <v>0</v>
      </c>
      <c r="QVW62" s="763">
        <f>'Detailed Budget'!QWI72</f>
        <v>0</v>
      </c>
      <c r="QVX62" s="763">
        <f>'Detailed Budget'!QWJ72</f>
        <v>0</v>
      </c>
      <c r="QVY62" s="763">
        <f>'Detailed Budget'!QWK72</f>
        <v>0</v>
      </c>
      <c r="QVZ62" s="763">
        <f>'Detailed Budget'!QWL72</f>
        <v>0</v>
      </c>
      <c r="QWA62" s="763">
        <f>'Detailed Budget'!QWM72</f>
        <v>0</v>
      </c>
      <c r="QWB62" s="763">
        <f>'Detailed Budget'!QWN72</f>
        <v>0</v>
      </c>
      <c r="QWC62" s="763">
        <f>'Detailed Budget'!QWO72</f>
        <v>0</v>
      </c>
      <c r="QWD62" s="763">
        <f>'Detailed Budget'!QWP72</f>
        <v>0</v>
      </c>
      <c r="QWE62" s="763">
        <f>'Detailed Budget'!QWQ72</f>
        <v>0</v>
      </c>
      <c r="QWF62" s="763">
        <f>'Detailed Budget'!QWR72</f>
        <v>0</v>
      </c>
      <c r="QWG62" s="763">
        <f>'Detailed Budget'!QWS72</f>
        <v>0</v>
      </c>
      <c r="QWH62" s="763">
        <f>'Detailed Budget'!QWT72</f>
        <v>0</v>
      </c>
      <c r="QWI62" s="763">
        <f>'Detailed Budget'!QWU72</f>
        <v>0</v>
      </c>
      <c r="QWJ62" s="763">
        <f>'Detailed Budget'!QWV72</f>
        <v>0</v>
      </c>
      <c r="QWK62" s="763">
        <f>'Detailed Budget'!QWW72</f>
        <v>0</v>
      </c>
      <c r="QWL62" s="763">
        <f>'Detailed Budget'!QWX72</f>
        <v>0</v>
      </c>
      <c r="QWM62" s="763">
        <f>'Detailed Budget'!QWY72</f>
        <v>0</v>
      </c>
      <c r="QWN62" s="763">
        <f>'Detailed Budget'!QWZ72</f>
        <v>0</v>
      </c>
      <c r="QWO62" s="763">
        <f>'Detailed Budget'!QXA72</f>
        <v>0</v>
      </c>
      <c r="QWP62" s="763">
        <f>'Detailed Budget'!QXB72</f>
        <v>0</v>
      </c>
      <c r="QWQ62" s="763">
        <f>'Detailed Budget'!QXC72</f>
        <v>0</v>
      </c>
      <c r="QWR62" s="763">
        <f>'Detailed Budget'!QXD72</f>
        <v>0</v>
      </c>
      <c r="QWS62" s="763">
        <f>'Detailed Budget'!QXE72</f>
        <v>0</v>
      </c>
      <c r="QWT62" s="763">
        <f>'Detailed Budget'!QXF72</f>
        <v>0</v>
      </c>
      <c r="QWU62" s="763">
        <f>'Detailed Budget'!QXG72</f>
        <v>0</v>
      </c>
      <c r="QWV62" s="763">
        <f>'Detailed Budget'!QXH72</f>
        <v>0</v>
      </c>
      <c r="QWW62" s="763">
        <f>'Detailed Budget'!QXI72</f>
        <v>0</v>
      </c>
      <c r="QWX62" s="763">
        <f>'Detailed Budget'!QXJ72</f>
        <v>0</v>
      </c>
      <c r="QWY62" s="763">
        <f>'Detailed Budget'!QXK72</f>
        <v>0</v>
      </c>
      <c r="QWZ62" s="763">
        <f>'Detailed Budget'!QXL72</f>
        <v>0</v>
      </c>
      <c r="QXA62" s="763">
        <f>'Detailed Budget'!QXM72</f>
        <v>0</v>
      </c>
      <c r="QXB62" s="763">
        <f>'Detailed Budget'!QXN72</f>
        <v>0</v>
      </c>
      <c r="QXC62" s="763">
        <f>'Detailed Budget'!QXO72</f>
        <v>0</v>
      </c>
      <c r="QXD62" s="763">
        <f>'Detailed Budget'!QXP72</f>
        <v>0</v>
      </c>
      <c r="QXE62" s="763">
        <f>'Detailed Budget'!QXQ72</f>
        <v>0</v>
      </c>
      <c r="QXF62" s="763">
        <f>'Detailed Budget'!QXR72</f>
        <v>0</v>
      </c>
      <c r="QXG62" s="763">
        <f>'Detailed Budget'!QXS72</f>
        <v>0</v>
      </c>
      <c r="QXH62" s="763">
        <f>'Detailed Budget'!QXT72</f>
        <v>0</v>
      </c>
      <c r="QXI62" s="763">
        <f>'Detailed Budget'!QXU72</f>
        <v>0</v>
      </c>
      <c r="QXJ62" s="763">
        <f>'Detailed Budget'!QXV72</f>
        <v>0</v>
      </c>
      <c r="QXK62" s="763">
        <f>'Detailed Budget'!QXW72</f>
        <v>0</v>
      </c>
      <c r="QXL62" s="763">
        <f>'Detailed Budget'!QXX72</f>
        <v>0</v>
      </c>
      <c r="QXM62" s="763">
        <f>'Detailed Budget'!QXY72</f>
        <v>0</v>
      </c>
      <c r="QXN62" s="763">
        <f>'Detailed Budget'!QXZ72</f>
        <v>0</v>
      </c>
      <c r="QXO62" s="763">
        <f>'Detailed Budget'!QYA72</f>
        <v>0</v>
      </c>
      <c r="QXP62" s="763">
        <f>'Detailed Budget'!QYB72</f>
        <v>0</v>
      </c>
      <c r="QXQ62" s="763">
        <f>'Detailed Budget'!QYC72</f>
        <v>0</v>
      </c>
      <c r="QXR62" s="763">
        <f>'Detailed Budget'!QYD72</f>
        <v>0</v>
      </c>
      <c r="QXS62" s="763">
        <f>'Detailed Budget'!QYE72</f>
        <v>0</v>
      </c>
      <c r="QXT62" s="763">
        <f>'Detailed Budget'!QYF72</f>
        <v>0</v>
      </c>
      <c r="QXU62" s="763">
        <f>'Detailed Budget'!QYG72</f>
        <v>0</v>
      </c>
      <c r="QXV62" s="763">
        <f>'Detailed Budget'!QYH72</f>
        <v>0</v>
      </c>
      <c r="QXW62" s="763">
        <f>'Detailed Budget'!QYI72</f>
        <v>0</v>
      </c>
      <c r="QXX62" s="763">
        <f>'Detailed Budget'!QYJ72</f>
        <v>0</v>
      </c>
      <c r="QXY62" s="763">
        <f>'Detailed Budget'!QYK72</f>
        <v>0</v>
      </c>
      <c r="QXZ62" s="763">
        <f>'Detailed Budget'!QYL72</f>
        <v>0</v>
      </c>
      <c r="QYA62" s="763">
        <f>'Detailed Budget'!QYM72</f>
        <v>0</v>
      </c>
      <c r="QYB62" s="763">
        <f>'Detailed Budget'!QYN72</f>
        <v>0</v>
      </c>
      <c r="QYC62" s="763">
        <f>'Detailed Budget'!QYO72</f>
        <v>0</v>
      </c>
      <c r="QYD62" s="763">
        <f>'Detailed Budget'!QYP72</f>
        <v>0</v>
      </c>
      <c r="QYE62" s="763">
        <f>'Detailed Budget'!QYQ72</f>
        <v>0</v>
      </c>
      <c r="QYF62" s="763">
        <f>'Detailed Budget'!QYR72</f>
        <v>0</v>
      </c>
      <c r="QYG62" s="763">
        <f>'Detailed Budget'!QYS72</f>
        <v>0</v>
      </c>
      <c r="QYH62" s="763">
        <f>'Detailed Budget'!QYT72</f>
        <v>0</v>
      </c>
      <c r="QYI62" s="763">
        <f>'Detailed Budget'!QYU72</f>
        <v>0</v>
      </c>
      <c r="QYJ62" s="763">
        <f>'Detailed Budget'!QYV72</f>
        <v>0</v>
      </c>
      <c r="QYK62" s="763">
        <f>'Detailed Budget'!QYW72</f>
        <v>0</v>
      </c>
      <c r="QYL62" s="763">
        <f>'Detailed Budget'!QYX72</f>
        <v>0</v>
      </c>
      <c r="QYM62" s="763">
        <f>'Detailed Budget'!QYY72</f>
        <v>0</v>
      </c>
      <c r="QYN62" s="763">
        <f>'Detailed Budget'!QYZ72</f>
        <v>0</v>
      </c>
      <c r="QYO62" s="763">
        <f>'Detailed Budget'!QZA72</f>
        <v>0</v>
      </c>
      <c r="QYP62" s="763">
        <f>'Detailed Budget'!QZB72</f>
        <v>0</v>
      </c>
      <c r="QYQ62" s="763">
        <f>'Detailed Budget'!QZC72</f>
        <v>0</v>
      </c>
      <c r="QYR62" s="763">
        <f>'Detailed Budget'!QZD72</f>
        <v>0</v>
      </c>
      <c r="QYS62" s="763">
        <f>'Detailed Budget'!QZE72</f>
        <v>0</v>
      </c>
      <c r="QYT62" s="763">
        <f>'Detailed Budget'!QZF72</f>
        <v>0</v>
      </c>
      <c r="QYU62" s="763">
        <f>'Detailed Budget'!QZG72</f>
        <v>0</v>
      </c>
      <c r="QYV62" s="763">
        <f>'Detailed Budget'!QZH72</f>
        <v>0</v>
      </c>
      <c r="QYW62" s="763">
        <f>'Detailed Budget'!QZI72</f>
        <v>0</v>
      </c>
      <c r="QYX62" s="763">
        <f>'Detailed Budget'!QZJ72</f>
        <v>0</v>
      </c>
      <c r="QYY62" s="763">
        <f>'Detailed Budget'!QZK72</f>
        <v>0</v>
      </c>
      <c r="QYZ62" s="763">
        <f>'Detailed Budget'!QZL72</f>
        <v>0</v>
      </c>
      <c r="QZA62" s="763">
        <f>'Detailed Budget'!QZM72</f>
        <v>0</v>
      </c>
      <c r="QZB62" s="763">
        <f>'Detailed Budget'!QZN72</f>
        <v>0</v>
      </c>
      <c r="QZC62" s="763">
        <f>'Detailed Budget'!QZO72</f>
        <v>0</v>
      </c>
      <c r="QZD62" s="763">
        <f>'Detailed Budget'!QZP72</f>
        <v>0</v>
      </c>
      <c r="QZE62" s="763">
        <f>'Detailed Budget'!QZQ72</f>
        <v>0</v>
      </c>
      <c r="QZF62" s="763">
        <f>'Detailed Budget'!QZR72</f>
        <v>0</v>
      </c>
      <c r="QZG62" s="763">
        <f>'Detailed Budget'!QZS72</f>
        <v>0</v>
      </c>
      <c r="QZH62" s="763">
        <f>'Detailed Budget'!QZT72</f>
        <v>0</v>
      </c>
      <c r="QZI62" s="763">
        <f>'Detailed Budget'!QZU72</f>
        <v>0</v>
      </c>
      <c r="QZJ62" s="763">
        <f>'Detailed Budget'!QZV72</f>
        <v>0</v>
      </c>
      <c r="QZK62" s="763">
        <f>'Detailed Budget'!QZW72</f>
        <v>0</v>
      </c>
      <c r="QZL62" s="763">
        <f>'Detailed Budget'!QZX72</f>
        <v>0</v>
      </c>
      <c r="QZM62" s="763">
        <f>'Detailed Budget'!QZY72</f>
        <v>0</v>
      </c>
      <c r="QZN62" s="763">
        <f>'Detailed Budget'!QZZ72</f>
        <v>0</v>
      </c>
      <c r="QZO62" s="763">
        <f>'Detailed Budget'!RAA72</f>
        <v>0</v>
      </c>
      <c r="QZP62" s="763">
        <f>'Detailed Budget'!RAB72</f>
        <v>0</v>
      </c>
      <c r="QZQ62" s="763">
        <f>'Detailed Budget'!RAC72</f>
        <v>0</v>
      </c>
      <c r="QZR62" s="763">
        <f>'Detailed Budget'!RAD72</f>
        <v>0</v>
      </c>
      <c r="QZS62" s="763">
        <f>'Detailed Budget'!RAE72</f>
        <v>0</v>
      </c>
      <c r="QZT62" s="763">
        <f>'Detailed Budget'!RAF72</f>
        <v>0</v>
      </c>
      <c r="QZU62" s="763">
        <f>'Detailed Budget'!RAG72</f>
        <v>0</v>
      </c>
      <c r="QZV62" s="763">
        <f>'Detailed Budget'!RAH72</f>
        <v>0</v>
      </c>
      <c r="QZW62" s="763">
        <f>'Detailed Budget'!RAI72</f>
        <v>0</v>
      </c>
      <c r="QZX62" s="763">
        <f>'Detailed Budget'!RAJ72</f>
        <v>0</v>
      </c>
      <c r="QZY62" s="763">
        <f>'Detailed Budget'!RAK72</f>
        <v>0</v>
      </c>
      <c r="QZZ62" s="763">
        <f>'Detailed Budget'!RAL72</f>
        <v>0</v>
      </c>
      <c r="RAA62" s="763">
        <f>'Detailed Budget'!RAM72</f>
        <v>0</v>
      </c>
      <c r="RAB62" s="763">
        <f>'Detailed Budget'!RAN72</f>
        <v>0</v>
      </c>
      <c r="RAC62" s="763">
        <f>'Detailed Budget'!RAO72</f>
        <v>0</v>
      </c>
      <c r="RAD62" s="763">
        <f>'Detailed Budget'!RAP72</f>
        <v>0</v>
      </c>
      <c r="RAE62" s="763">
        <f>'Detailed Budget'!RAQ72</f>
        <v>0</v>
      </c>
      <c r="RAF62" s="763">
        <f>'Detailed Budget'!RAR72</f>
        <v>0</v>
      </c>
      <c r="RAG62" s="763">
        <f>'Detailed Budget'!RAS72</f>
        <v>0</v>
      </c>
      <c r="RAH62" s="763">
        <f>'Detailed Budget'!RAT72</f>
        <v>0</v>
      </c>
      <c r="RAI62" s="763">
        <f>'Detailed Budget'!RAU72</f>
        <v>0</v>
      </c>
      <c r="RAJ62" s="763">
        <f>'Detailed Budget'!RAV72</f>
        <v>0</v>
      </c>
      <c r="RAK62" s="763">
        <f>'Detailed Budget'!RAW72</f>
        <v>0</v>
      </c>
      <c r="RAL62" s="763">
        <f>'Detailed Budget'!RAX72</f>
        <v>0</v>
      </c>
      <c r="RAM62" s="763">
        <f>'Detailed Budget'!RAY72</f>
        <v>0</v>
      </c>
      <c r="RAN62" s="763">
        <f>'Detailed Budget'!RAZ72</f>
        <v>0</v>
      </c>
      <c r="RAO62" s="763">
        <f>'Detailed Budget'!RBA72</f>
        <v>0</v>
      </c>
      <c r="RAP62" s="763">
        <f>'Detailed Budget'!RBB72</f>
        <v>0</v>
      </c>
      <c r="RAQ62" s="763">
        <f>'Detailed Budget'!RBC72</f>
        <v>0</v>
      </c>
      <c r="RAR62" s="763">
        <f>'Detailed Budget'!RBD72</f>
        <v>0</v>
      </c>
      <c r="RAS62" s="763">
        <f>'Detailed Budget'!RBE72</f>
        <v>0</v>
      </c>
      <c r="RAT62" s="763">
        <f>'Detailed Budget'!RBF72</f>
        <v>0</v>
      </c>
      <c r="RAU62" s="763">
        <f>'Detailed Budget'!RBG72</f>
        <v>0</v>
      </c>
      <c r="RAV62" s="763">
        <f>'Detailed Budget'!RBH72</f>
        <v>0</v>
      </c>
      <c r="RAW62" s="763">
        <f>'Detailed Budget'!RBI72</f>
        <v>0</v>
      </c>
      <c r="RAX62" s="763">
        <f>'Detailed Budget'!RBJ72</f>
        <v>0</v>
      </c>
      <c r="RAY62" s="763">
        <f>'Detailed Budget'!RBK72</f>
        <v>0</v>
      </c>
      <c r="RAZ62" s="763">
        <f>'Detailed Budget'!RBL72</f>
        <v>0</v>
      </c>
      <c r="RBA62" s="763">
        <f>'Detailed Budget'!RBM72</f>
        <v>0</v>
      </c>
      <c r="RBB62" s="763">
        <f>'Detailed Budget'!RBN72</f>
        <v>0</v>
      </c>
      <c r="RBC62" s="763">
        <f>'Detailed Budget'!RBO72</f>
        <v>0</v>
      </c>
      <c r="RBD62" s="763">
        <f>'Detailed Budget'!RBP72</f>
        <v>0</v>
      </c>
      <c r="RBE62" s="763">
        <f>'Detailed Budget'!RBQ72</f>
        <v>0</v>
      </c>
      <c r="RBF62" s="763">
        <f>'Detailed Budget'!RBR72</f>
        <v>0</v>
      </c>
      <c r="RBG62" s="763">
        <f>'Detailed Budget'!RBS72</f>
        <v>0</v>
      </c>
      <c r="RBH62" s="763">
        <f>'Detailed Budget'!RBT72</f>
        <v>0</v>
      </c>
      <c r="RBI62" s="763">
        <f>'Detailed Budget'!RBU72</f>
        <v>0</v>
      </c>
      <c r="RBJ62" s="763">
        <f>'Detailed Budget'!RBV72</f>
        <v>0</v>
      </c>
      <c r="RBK62" s="763">
        <f>'Detailed Budget'!RBW72</f>
        <v>0</v>
      </c>
      <c r="RBL62" s="763">
        <f>'Detailed Budget'!RBX72</f>
        <v>0</v>
      </c>
      <c r="RBM62" s="763">
        <f>'Detailed Budget'!RBY72</f>
        <v>0</v>
      </c>
      <c r="RBN62" s="763">
        <f>'Detailed Budget'!RBZ72</f>
        <v>0</v>
      </c>
      <c r="RBO62" s="763">
        <f>'Detailed Budget'!RCA72</f>
        <v>0</v>
      </c>
      <c r="RBP62" s="763">
        <f>'Detailed Budget'!RCB72</f>
        <v>0</v>
      </c>
      <c r="RBQ62" s="763">
        <f>'Detailed Budget'!RCC72</f>
        <v>0</v>
      </c>
      <c r="RBR62" s="763">
        <f>'Detailed Budget'!RCD72</f>
        <v>0</v>
      </c>
      <c r="RBS62" s="763">
        <f>'Detailed Budget'!RCE72</f>
        <v>0</v>
      </c>
      <c r="RBT62" s="763">
        <f>'Detailed Budget'!RCF72</f>
        <v>0</v>
      </c>
      <c r="RBU62" s="763">
        <f>'Detailed Budget'!RCG72</f>
        <v>0</v>
      </c>
      <c r="RBV62" s="763">
        <f>'Detailed Budget'!RCH72</f>
        <v>0</v>
      </c>
      <c r="RBW62" s="763">
        <f>'Detailed Budget'!RCI72</f>
        <v>0</v>
      </c>
      <c r="RBX62" s="763">
        <f>'Detailed Budget'!RCJ72</f>
        <v>0</v>
      </c>
      <c r="RBY62" s="763">
        <f>'Detailed Budget'!RCK72</f>
        <v>0</v>
      </c>
      <c r="RBZ62" s="763">
        <f>'Detailed Budget'!RCL72</f>
        <v>0</v>
      </c>
      <c r="RCA62" s="763">
        <f>'Detailed Budget'!RCM72</f>
        <v>0</v>
      </c>
      <c r="RCB62" s="763">
        <f>'Detailed Budget'!RCN72</f>
        <v>0</v>
      </c>
      <c r="RCC62" s="763">
        <f>'Detailed Budget'!RCO72</f>
        <v>0</v>
      </c>
      <c r="RCD62" s="763">
        <f>'Detailed Budget'!RCP72</f>
        <v>0</v>
      </c>
      <c r="RCE62" s="763">
        <f>'Detailed Budget'!RCQ72</f>
        <v>0</v>
      </c>
      <c r="RCF62" s="763">
        <f>'Detailed Budget'!RCR72</f>
        <v>0</v>
      </c>
      <c r="RCG62" s="763">
        <f>'Detailed Budget'!RCS72</f>
        <v>0</v>
      </c>
      <c r="RCH62" s="763">
        <f>'Detailed Budget'!RCT72</f>
        <v>0</v>
      </c>
      <c r="RCI62" s="763">
        <f>'Detailed Budget'!RCU72</f>
        <v>0</v>
      </c>
      <c r="RCJ62" s="763">
        <f>'Detailed Budget'!RCV72</f>
        <v>0</v>
      </c>
      <c r="RCK62" s="763">
        <f>'Detailed Budget'!RCW72</f>
        <v>0</v>
      </c>
      <c r="RCL62" s="763">
        <f>'Detailed Budget'!RCX72</f>
        <v>0</v>
      </c>
      <c r="RCM62" s="763">
        <f>'Detailed Budget'!RCY72</f>
        <v>0</v>
      </c>
      <c r="RCN62" s="763">
        <f>'Detailed Budget'!RCZ72</f>
        <v>0</v>
      </c>
      <c r="RCO62" s="763">
        <f>'Detailed Budget'!RDA72</f>
        <v>0</v>
      </c>
      <c r="RCP62" s="763">
        <f>'Detailed Budget'!RDB72</f>
        <v>0</v>
      </c>
      <c r="RCQ62" s="763">
        <f>'Detailed Budget'!RDC72</f>
        <v>0</v>
      </c>
      <c r="RCR62" s="763">
        <f>'Detailed Budget'!RDD72</f>
        <v>0</v>
      </c>
      <c r="RCS62" s="763">
        <f>'Detailed Budget'!RDE72</f>
        <v>0</v>
      </c>
      <c r="RCT62" s="763">
        <f>'Detailed Budget'!RDF72</f>
        <v>0</v>
      </c>
      <c r="RCU62" s="763">
        <f>'Detailed Budget'!RDG72</f>
        <v>0</v>
      </c>
      <c r="RCV62" s="763">
        <f>'Detailed Budget'!RDH72</f>
        <v>0</v>
      </c>
      <c r="RCW62" s="763">
        <f>'Detailed Budget'!RDI72</f>
        <v>0</v>
      </c>
      <c r="RCX62" s="763">
        <f>'Detailed Budget'!RDJ72</f>
        <v>0</v>
      </c>
      <c r="RCY62" s="763">
        <f>'Detailed Budget'!RDK72</f>
        <v>0</v>
      </c>
      <c r="RCZ62" s="763">
        <f>'Detailed Budget'!RDL72</f>
        <v>0</v>
      </c>
      <c r="RDA62" s="763">
        <f>'Detailed Budget'!RDM72</f>
        <v>0</v>
      </c>
      <c r="RDB62" s="763">
        <f>'Detailed Budget'!RDN72</f>
        <v>0</v>
      </c>
      <c r="RDC62" s="763">
        <f>'Detailed Budget'!RDO72</f>
        <v>0</v>
      </c>
      <c r="RDD62" s="763">
        <f>'Detailed Budget'!RDP72</f>
        <v>0</v>
      </c>
      <c r="RDE62" s="763">
        <f>'Detailed Budget'!RDQ72</f>
        <v>0</v>
      </c>
      <c r="RDF62" s="763">
        <f>'Detailed Budget'!RDR72</f>
        <v>0</v>
      </c>
      <c r="RDG62" s="763">
        <f>'Detailed Budget'!RDS72</f>
        <v>0</v>
      </c>
      <c r="RDH62" s="763">
        <f>'Detailed Budget'!RDT72</f>
        <v>0</v>
      </c>
      <c r="RDI62" s="763">
        <f>'Detailed Budget'!RDU72</f>
        <v>0</v>
      </c>
      <c r="RDJ62" s="763">
        <f>'Detailed Budget'!RDV72</f>
        <v>0</v>
      </c>
      <c r="RDK62" s="763">
        <f>'Detailed Budget'!RDW72</f>
        <v>0</v>
      </c>
      <c r="RDL62" s="763">
        <f>'Detailed Budget'!RDX72</f>
        <v>0</v>
      </c>
      <c r="RDM62" s="763">
        <f>'Detailed Budget'!RDY72</f>
        <v>0</v>
      </c>
      <c r="RDN62" s="763">
        <f>'Detailed Budget'!RDZ72</f>
        <v>0</v>
      </c>
      <c r="RDO62" s="763">
        <f>'Detailed Budget'!REA72</f>
        <v>0</v>
      </c>
      <c r="RDP62" s="763">
        <f>'Detailed Budget'!REB72</f>
        <v>0</v>
      </c>
      <c r="RDQ62" s="763">
        <f>'Detailed Budget'!REC72</f>
        <v>0</v>
      </c>
      <c r="RDR62" s="763">
        <f>'Detailed Budget'!RED72</f>
        <v>0</v>
      </c>
      <c r="RDS62" s="763">
        <f>'Detailed Budget'!REE72</f>
        <v>0</v>
      </c>
      <c r="RDT62" s="763">
        <f>'Detailed Budget'!REF72</f>
        <v>0</v>
      </c>
      <c r="RDU62" s="763">
        <f>'Detailed Budget'!REG72</f>
        <v>0</v>
      </c>
      <c r="RDV62" s="763">
        <f>'Detailed Budget'!REH72</f>
        <v>0</v>
      </c>
      <c r="RDW62" s="763">
        <f>'Detailed Budget'!REI72</f>
        <v>0</v>
      </c>
      <c r="RDX62" s="763">
        <f>'Detailed Budget'!REJ72</f>
        <v>0</v>
      </c>
      <c r="RDY62" s="763">
        <f>'Detailed Budget'!REK72</f>
        <v>0</v>
      </c>
      <c r="RDZ62" s="763">
        <f>'Detailed Budget'!REL72</f>
        <v>0</v>
      </c>
      <c r="REA62" s="763">
        <f>'Detailed Budget'!REM72</f>
        <v>0</v>
      </c>
      <c r="REB62" s="763">
        <f>'Detailed Budget'!REN72</f>
        <v>0</v>
      </c>
      <c r="REC62" s="763">
        <f>'Detailed Budget'!REO72</f>
        <v>0</v>
      </c>
      <c r="RED62" s="763">
        <f>'Detailed Budget'!REP72</f>
        <v>0</v>
      </c>
      <c r="REE62" s="763">
        <f>'Detailed Budget'!REQ72</f>
        <v>0</v>
      </c>
      <c r="REF62" s="763">
        <f>'Detailed Budget'!RER72</f>
        <v>0</v>
      </c>
      <c r="REG62" s="763">
        <f>'Detailed Budget'!RES72</f>
        <v>0</v>
      </c>
      <c r="REH62" s="763">
        <f>'Detailed Budget'!RET72</f>
        <v>0</v>
      </c>
      <c r="REI62" s="763">
        <f>'Detailed Budget'!REU72</f>
        <v>0</v>
      </c>
      <c r="REJ62" s="763">
        <f>'Detailed Budget'!REV72</f>
        <v>0</v>
      </c>
      <c r="REK62" s="763">
        <f>'Detailed Budget'!REW72</f>
        <v>0</v>
      </c>
      <c r="REL62" s="763">
        <f>'Detailed Budget'!REX72</f>
        <v>0</v>
      </c>
      <c r="REM62" s="763">
        <f>'Detailed Budget'!REY72</f>
        <v>0</v>
      </c>
      <c r="REN62" s="763">
        <f>'Detailed Budget'!REZ72</f>
        <v>0</v>
      </c>
      <c r="REO62" s="763">
        <f>'Detailed Budget'!RFA72</f>
        <v>0</v>
      </c>
      <c r="REP62" s="763">
        <f>'Detailed Budget'!RFB72</f>
        <v>0</v>
      </c>
      <c r="REQ62" s="763">
        <f>'Detailed Budget'!RFC72</f>
        <v>0</v>
      </c>
      <c r="RER62" s="763">
        <f>'Detailed Budget'!RFD72</f>
        <v>0</v>
      </c>
      <c r="RES62" s="763">
        <f>'Detailed Budget'!RFE72</f>
        <v>0</v>
      </c>
      <c r="RET62" s="763">
        <f>'Detailed Budget'!RFF72</f>
        <v>0</v>
      </c>
      <c r="REU62" s="763">
        <f>'Detailed Budget'!RFG72</f>
        <v>0</v>
      </c>
      <c r="REV62" s="763">
        <f>'Detailed Budget'!RFH72</f>
        <v>0</v>
      </c>
      <c r="REW62" s="763">
        <f>'Detailed Budget'!RFI72</f>
        <v>0</v>
      </c>
      <c r="REX62" s="763">
        <f>'Detailed Budget'!RFJ72</f>
        <v>0</v>
      </c>
      <c r="REY62" s="763">
        <f>'Detailed Budget'!RFK72</f>
        <v>0</v>
      </c>
      <c r="REZ62" s="763">
        <f>'Detailed Budget'!RFL72</f>
        <v>0</v>
      </c>
      <c r="RFA62" s="763">
        <f>'Detailed Budget'!RFM72</f>
        <v>0</v>
      </c>
      <c r="RFB62" s="763">
        <f>'Detailed Budget'!RFN72</f>
        <v>0</v>
      </c>
      <c r="RFC62" s="763">
        <f>'Detailed Budget'!RFO72</f>
        <v>0</v>
      </c>
      <c r="RFD62" s="763">
        <f>'Detailed Budget'!RFP72</f>
        <v>0</v>
      </c>
      <c r="RFE62" s="763">
        <f>'Detailed Budget'!RFQ72</f>
        <v>0</v>
      </c>
      <c r="RFF62" s="763">
        <f>'Detailed Budget'!RFR72</f>
        <v>0</v>
      </c>
      <c r="RFG62" s="763">
        <f>'Detailed Budget'!RFS72</f>
        <v>0</v>
      </c>
      <c r="RFH62" s="763">
        <f>'Detailed Budget'!RFT72</f>
        <v>0</v>
      </c>
      <c r="RFI62" s="763">
        <f>'Detailed Budget'!RFU72</f>
        <v>0</v>
      </c>
      <c r="RFJ62" s="763">
        <f>'Detailed Budget'!RFV72</f>
        <v>0</v>
      </c>
      <c r="RFK62" s="763">
        <f>'Detailed Budget'!RFW72</f>
        <v>0</v>
      </c>
      <c r="RFL62" s="763">
        <f>'Detailed Budget'!RFX72</f>
        <v>0</v>
      </c>
      <c r="RFM62" s="763">
        <f>'Detailed Budget'!RFY72</f>
        <v>0</v>
      </c>
      <c r="RFN62" s="763">
        <f>'Detailed Budget'!RFZ72</f>
        <v>0</v>
      </c>
      <c r="RFO62" s="763">
        <f>'Detailed Budget'!RGA72</f>
        <v>0</v>
      </c>
      <c r="RFP62" s="763">
        <f>'Detailed Budget'!RGB72</f>
        <v>0</v>
      </c>
      <c r="RFQ62" s="763">
        <f>'Detailed Budget'!RGC72</f>
        <v>0</v>
      </c>
      <c r="RFR62" s="763">
        <f>'Detailed Budget'!RGD72</f>
        <v>0</v>
      </c>
      <c r="RFS62" s="763">
        <f>'Detailed Budget'!RGE72</f>
        <v>0</v>
      </c>
      <c r="RFT62" s="763">
        <f>'Detailed Budget'!RGF72</f>
        <v>0</v>
      </c>
      <c r="RFU62" s="763">
        <f>'Detailed Budget'!RGG72</f>
        <v>0</v>
      </c>
      <c r="RFV62" s="763">
        <f>'Detailed Budget'!RGH72</f>
        <v>0</v>
      </c>
      <c r="RFW62" s="763">
        <f>'Detailed Budget'!RGI72</f>
        <v>0</v>
      </c>
      <c r="RFX62" s="763">
        <f>'Detailed Budget'!RGJ72</f>
        <v>0</v>
      </c>
      <c r="RFY62" s="763">
        <f>'Detailed Budget'!RGK72</f>
        <v>0</v>
      </c>
      <c r="RFZ62" s="763">
        <f>'Detailed Budget'!RGL72</f>
        <v>0</v>
      </c>
      <c r="RGA62" s="763">
        <f>'Detailed Budget'!RGM72</f>
        <v>0</v>
      </c>
      <c r="RGB62" s="763">
        <f>'Detailed Budget'!RGN72</f>
        <v>0</v>
      </c>
      <c r="RGC62" s="763">
        <f>'Detailed Budget'!RGO72</f>
        <v>0</v>
      </c>
      <c r="RGD62" s="763">
        <f>'Detailed Budget'!RGP72</f>
        <v>0</v>
      </c>
      <c r="RGE62" s="763">
        <f>'Detailed Budget'!RGQ72</f>
        <v>0</v>
      </c>
      <c r="RGF62" s="763">
        <f>'Detailed Budget'!RGR72</f>
        <v>0</v>
      </c>
      <c r="RGG62" s="763">
        <f>'Detailed Budget'!RGS72</f>
        <v>0</v>
      </c>
      <c r="RGH62" s="763">
        <f>'Detailed Budget'!RGT72</f>
        <v>0</v>
      </c>
      <c r="RGI62" s="763">
        <f>'Detailed Budget'!RGU72</f>
        <v>0</v>
      </c>
      <c r="RGJ62" s="763">
        <f>'Detailed Budget'!RGV72</f>
        <v>0</v>
      </c>
      <c r="RGK62" s="763">
        <f>'Detailed Budget'!RGW72</f>
        <v>0</v>
      </c>
      <c r="RGL62" s="763">
        <f>'Detailed Budget'!RGX72</f>
        <v>0</v>
      </c>
      <c r="RGM62" s="763">
        <f>'Detailed Budget'!RGY72</f>
        <v>0</v>
      </c>
      <c r="RGN62" s="763">
        <f>'Detailed Budget'!RGZ72</f>
        <v>0</v>
      </c>
      <c r="RGO62" s="763">
        <f>'Detailed Budget'!RHA72</f>
        <v>0</v>
      </c>
      <c r="RGP62" s="763">
        <f>'Detailed Budget'!RHB72</f>
        <v>0</v>
      </c>
      <c r="RGQ62" s="763">
        <f>'Detailed Budget'!RHC72</f>
        <v>0</v>
      </c>
      <c r="RGR62" s="763">
        <f>'Detailed Budget'!RHD72</f>
        <v>0</v>
      </c>
      <c r="RGS62" s="763">
        <f>'Detailed Budget'!RHE72</f>
        <v>0</v>
      </c>
      <c r="RGT62" s="763">
        <f>'Detailed Budget'!RHF72</f>
        <v>0</v>
      </c>
      <c r="RGU62" s="763">
        <f>'Detailed Budget'!RHG72</f>
        <v>0</v>
      </c>
      <c r="RGV62" s="763">
        <f>'Detailed Budget'!RHH72</f>
        <v>0</v>
      </c>
      <c r="RGW62" s="763">
        <f>'Detailed Budget'!RHI72</f>
        <v>0</v>
      </c>
      <c r="RGX62" s="763">
        <f>'Detailed Budget'!RHJ72</f>
        <v>0</v>
      </c>
      <c r="RGY62" s="763">
        <f>'Detailed Budget'!RHK72</f>
        <v>0</v>
      </c>
      <c r="RGZ62" s="763">
        <f>'Detailed Budget'!RHL72</f>
        <v>0</v>
      </c>
      <c r="RHA62" s="763">
        <f>'Detailed Budget'!RHM72</f>
        <v>0</v>
      </c>
      <c r="RHB62" s="763">
        <f>'Detailed Budget'!RHN72</f>
        <v>0</v>
      </c>
      <c r="RHC62" s="763">
        <f>'Detailed Budget'!RHO72</f>
        <v>0</v>
      </c>
      <c r="RHD62" s="763">
        <f>'Detailed Budget'!RHP72</f>
        <v>0</v>
      </c>
      <c r="RHE62" s="763">
        <f>'Detailed Budget'!RHQ72</f>
        <v>0</v>
      </c>
      <c r="RHF62" s="763">
        <f>'Detailed Budget'!RHR72</f>
        <v>0</v>
      </c>
      <c r="RHG62" s="763">
        <f>'Detailed Budget'!RHS72</f>
        <v>0</v>
      </c>
      <c r="RHH62" s="763">
        <f>'Detailed Budget'!RHT72</f>
        <v>0</v>
      </c>
      <c r="RHI62" s="763">
        <f>'Detailed Budget'!RHU72</f>
        <v>0</v>
      </c>
      <c r="RHJ62" s="763">
        <f>'Detailed Budget'!RHV72</f>
        <v>0</v>
      </c>
      <c r="RHK62" s="763">
        <f>'Detailed Budget'!RHW72</f>
        <v>0</v>
      </c>
      <c r="RHL62" s="763">
        <f>'Detailed Budget'!RHX72</f>
        <v>0</v>
      </c>
      <c r="RHM62" s="763">
        <f>'Detailed Budget'!RHY72</f>
        <v>0</v>
      </c>
      <c r="RHN62" s="763">
        <f>'Detailed Budget'!RHZ72</f>
        <v>0</v>
      </c>
      <c r="RHO62" s="763">
        <f>'Detailed Budget'!RIA72</f>
        <v>0</v>
      </c>
      <c r="RHP62" s="763">
        <f>'Detailed Budget'!RIB72</f>
        <v>0</v>
      </c>
      <c r="RHQ62" s="763">
        <f>'Detailed Budget'!RIC72</f>
        <v>0</v>
      </c>
      <c r="RHR62" s="763">
        <f>'Detailed Budget'!RID72</f>
        <v>0</v>
      </c>
      <c r="RHS62" s="763">
        <f>'Detailed Budget'!RIE72</f>
        <v>0</v>
      </c>
      <c r="RHT62" s="763">
        <f>'Detailed Budget'!RIF72</f>
        <v>0</v>
      </c>
      <c r="RHU62" s="763">
        <f>'Detailed Budget'!RIG72</f>
        <v>0</v>
      </c>
      <c r="RHV62" s="763">
        <f>'Detailed Budget'!RIH72</f>
        <v>0</v>
      </c>
      <c r="RHW62" s="763">
        <f>'Detailed Budget'!RII72</f>
        <v>0</v>
      </c>
      <c r="RHX62" s="763">
        <f>'Detailed Budget'!RIJ72</f>
        <v>0</v>
      </c>
      <c r="RHY62" s="763">
        <f>'Detailed Budget'!RIK72</f>
        <v>0</v>
      </c>
      <c r="RHZ62" s="763">
        <f>'Detailed Budget'!RIL72</f>
        <v>0</v>
      </c>
      <c r="RIA62" s="763">
        <f>'Detailed Budget'!RIM72</f>
        <v>0</v>
      </c>
      <c r="RIB62" s="763">
        <f>'Detailed Budget'!RIN72</f>
        <v>0</v>
      </c>
      <c r="RIC62" s="763">
        <f>'Detailed Budget'!RIO72</f>
        <v>0</v>
      </c>
      <c r="RID62" s="763">
        <f>'Detailed Budget'!RIP72</f>
        <v>0</v>
      </c>
      <c r="RIE62" s="763">
        <f>'Detailed Budget'!RIQ72</f>
        <v>0</v>
      </c>
      <c r="RIF62" s="763">
        <f>'Detailed Budget'!RIR72</f>
        <v>0</v>
      </c>
      <c r="RIG62" s="763">
        <f>'Detailed Budget'!RIS72</f>
        <v>0</v>
      </c>
      <c r="RIH62" s="763">
        <f>'Detailed Budget'!RIT72</f>
        <v>0</v>
      </c>
      <c r="RII62" s="763">
        <f>'Detailed Budget'!RIU72</f>
        <v>0</v>
      </c>
      <c r="RIJ62" s="763">
        <f>'Detailed Budget'!RIV72</f>
        <v>0</v>
      </c>
      <c r="RIK62" s="763">
        <f>'Detailed Budget'!RIW72</f>
        <v>0</v>
      </c>
      <c r="RIL62" s="763">
        <f>'Detailed Budget'!RIX72</f>
        <v>0</v>
      </c>
      <c r="RIM62" s="763">
        <f>'Detailed Budget'!RIY72</f>
        <v>0</v>
      </c>
      <c r="RIN62" s="763">
        <f>'Detailed Budget'!RIZ72</f>
        <v>0</v>
      </c>
      <c r="RIO62" s="763">
        <f>'Detailed Budget'!RJA72</f>
        <v>0</v>
      </c>
      <c r="RIP62" s="763">
        <f>'Detailed Budget'!RJB72</f>
        <v>0</v>
      </c>
      <c r="RIQ62" s="763">
        <f>'Detailed Budget'!RJC72</f>
        <v>0</v>
      </c>
      <c r="RIR62" s="763">
        <f>'Detailed Budget'!RJD72</f>
        <v>0</v>
      </c>
      <c r="RIS62" s="763">
        <f>'Detailed Budget'!RJE72</f>
        <v>0</v>
      </c>
      <c r="RIT62" s="763">
        <f>'Detailed Budget'!RJF72</f>
        <v>0</v>
      </c>
      <c r="RIU62" s="763">
        <f>'Detailed Budget'!RJG72</f>
        <v>0</v>
      </c>
      <c r="RIV62" s="763">
        <f>'Detailed Budget'!RJH72</f>
        <v>0</v>
      </c>
      <c r="RIW62" s="763">
        <f>'Detailed Budget'!RJI72</f>
        <v>0</v>
      </c>
      <c r="RIX62" s="763">
        <f>'Detailed Budget'!RJJ72</f>
        <v>0</v>
      </c>
      <c r="RIY62" s="763">
        <f>'Detailed Budget'!RJK72</f>
        <v>0</v>
      </c>
      <c r="RIZ62" s="763">
        <f>'Detailed Budget'!RJL72</f>
        <v>0</v>
      </c>
      <c r="RJA62" s="763">
        <f>'Detailed Budget'!RJM72</f>
        <v>0</v>
      </c>
      <c r="RJB62" s="763">
        <f>'Detailed Budget'!RJN72</f>
        <v>0</v>
      </c>
      <c r="RJC62" s="763">
        <f>'Detailed Budget'!RJO72</f>
        <v>0</v>
      </c>
      <c r="RJD62" s="763">
        <f>'Detailed Budget'!RJP72</f>
        <v>0</v>
      </c>
      <c r="RJE62" s="763">
        <f>'Detailed Budget'!RJQ72</f>
        <v>0</v>
      </c>
      <c r="RJF62" s="763">
        <f>'Detailed Budget'!RJR72</f>
        <v>0</v>
      </c>
      <c r="RJG62" s="763">
        <f>'Detailed Budget'!RJS72</f>
        <v>0</v>
      </c>
      <c r="RJH62" s="763">
        <f>'Detailed Budget'!RJT72</f>
        <v>0</v>
      </c>
      <c r="RJI62" s="763">
        <f>'Detailed Budget'!RJU72</f>
        <v>0</v>
      </c>
      <c r="RJJ62" s="763">
        <f>'Detailed Budget'!RJV72</f>
        <v>0</v>
      </c>
      <c r="RJK62" s="763">
        <f>'Detailed Budget'!RJW72</f>
        <v>0</v>
      </c>
      <c r="RJL62" s="763">
        <f>'Detailed Budget'!RJX72</f>
        <v>0</v>
      </c>
      <c r="RJM62" s="763">
        <f>'Detailed Budget'!RJY72</f>
        <v>0</v>
      </c>
      <c r="RJN62" s="763">
        <f>'Detailed Budget'!RJZ72</f>
        <v>0</v>
      </c>
      <c r="RJO62" s="763">
        <f>'Detailed Budget'!RKA72</f>
        <v>0</v>
      </c>
      <c r="RJP62" s="763">
        <f>'Detailed Budget'!RKB72</f>
        <v>0</v>
      </c>
      <c r="RJQ62" s="763">
        <f>'Detailed Budget'!RKC72</f>
        <v>0</v>
      </c>
      <c r="RJR62" s="763">
        <f>'Detailed Budget'!RKD72</f>
        <v>0</v>
      </c>
      <c r="RJS62" s="763">
        <f>'Detailed Budget'!RKE72</f>
        <v>0</v>
      </c>
      <c r="RJT62" s="763">
        <f>'Detailed Budget'!RKF72</f>
        <v>0</v>
      </c>
      <c r="RJU62" s="763">
        <f>'Detailed Budget'!RKG72</f>
        <v>0</v>
      </c>
      <c r="RJV62" s="763">
        <f>'Detailed Budget'!RKH72</f>
        <v>0</v>
      </c>
      <c r="RJW62" s="763">
        <f>'Detailed Budget'!RKI72</f>
        <v>0</v>
      </c>
      <c r="RJX62" s="763">
        <f>'Detailed Budget'!RKJ72</f>
        <v>0</v>
      </c>
      <c r="RJY62" s="763">
        <f>'Detailed Budget'!RKK72</f>
        <v>0</v>
      </c>
      <c r="RJZ62" s="763">
        <f>'Detailed Budget'!RKL72</f>
        <v>0</v>
      </c>
      <c r="RKA62" s="763">
        <f>'Detailed Budget'!RKM72</f>
        <v>0</v>
      </c>
      <c r="RKB62" s="763">
        <f>'Detailed Budget'!RKN72</f>
        <v>0</v>
      </c>
      <c r="RKC62" s="763">
        <f>'Detailed Budget'!RKO72</f>
        <v>0</v>
      </c>
      <c r="RKD62" s="763">
        <f>'Detailed Budget'!RKP72</f>
        <v>0</v>
      </c>
      <c r="RKE62" s="763">
        <f>'Detailed Budget'!RKQ72</f>
        <v>0</v>
      </c>
      <c r="RKF62" s="763">
        <f>'Detailed Budget'!RKR72</f>
        <v>0</v>
      </c>
      <c r="RKG62" s="763">
        <f>'Detailed Budget'!RKS72</f>
        <v>0</v>
      </c>
      <c r="RKH62" s="763">
        <f>'Detailed Budget'!RKT72</f>
        <v>0</v>
      </c>
      <c r="RKI62" s="763">
        <f>'Detailed Budget'!RKU72</f>
        <v>0</v>
      </c>
      <c r="RKJ62" s="763">
        <f>'Detailed Budget'!RKV72</f>
        <v>0</v>
      </c>
      <c r="RKK62" s="763">
        <f>'Detailed Budget'!RKW72</f>
        <v>0</v>
      </c>
      <c r="RKL62" s="763">
        <f>'Detailed Budget'!RKX72</f>
        <v>0</v>
      </c>
      <c r="RKM62" s="763">
        <f>'Detailed Budget'!RKY72</f>
        <v>0</v>
      </c>
      <c r="RKN62" s="763">
        <f>'Detailed Budget'!RKZ72</f>
        <v>0</v>
      </c>
      <c r="RKO62" s="763">
        <f>'Detailed Budget'!RLA72</f>
        <v>0</v>
      </c>
      <c r="RKP62" s="763">
        <f>'Detailed Budget'!RLB72</f>
        <v>0</v>
      </c>
      <c r="RKQ62" s="763">
        <f>'Detailed Budget'!RLC72</f>
        <v>0</v>
      </c>
      <c r="RKR62" s="763">
        <f>'Detailed Budget'!RLD72</f>
        <v>0</v>
      </c>
      <c r="RKS62" s="763">
        <f>'Detailed Budget'!RLE72</f>
        <v>0</v>
      </c>
      <c r="RKT62" s="763">
        <f>'Detailed Budget'!RLF72</f>
        <v>0</v>
      </c>
      <c r="RKU62" s="763">
        <f>'Detailed Budget'!RLG72</f>
        <v>0</v>
      </c>
      <c r="RKV62" s="763">
        <f>'Detailed Budget'!RLH72</f>
        <v>0</v>
      </c>
      <c r="RKW62" s="763">
        <f>'Detailed Budget'!RLI72</f>
        <v>0</v>
      </c>
      <c r="RKX62" s="763">
        <f>'Detailed Budget'!RLJ72</f>
        <v>0</v>
      </c>
      <c r="RKY62" s="763">
        <f>'Detailed Budget'!RLK72</f>
        <v>0</v>
      </c>
      <c r="RKZ62" s="763">
        <f>'Detailed Budget'!RLL72</f>
        <v>0</v>
      </c>
      <c r="RLA62" s="763">
        <f>'Detailed Budget'!RLM72</f>
        <v>0</v>
      </c>
      <c r="RLB62" s="763">
        <f>'Detailed Budget'!RLN72</f>
        <v>0</v>
      </c>
      <c r="RLC62" s="763">
        <f>'Detailed Budget'!RLO72</f>
        <v>0</v>
      </c>
      <c r="RLD62" s="763">
        <f>'Detailed Budget'!RLP72</f>
        <v>0</v>
      </c>
      <c r="RLE62" s="763">
        <f>'Detailed Budget'!RLQ72</f>
        <v>0</v>
      </c>
      <c r="RLF62" s="763">
        <f>'Detailed Budget'!RLR72</f>
        <v>0</v>
      </c>
      <c r="RLG62" s="763">
        <f>'Detailed Budget'!RLS72</f>
        <v>0</v>
      </c>
      <c r="RLH62" s="763">
        <f>'Detailed Budget'!RLT72</f>
        <v>0</v>
      </c>
      <c r="RLI62" s="763">
        <f>'Detailed Budget'!RLU72</f>
        <v>0</v>
      </c>
      <c r="RLJ62" s="763">
        <f>'Detailed Budget'!RLV72</f>
        <v>0</v>
      </c>
      <c r="RLK62" s="763">
        <f>'Detailed Budget'!RLW72</f>
        <v>0</v>
      </c>
      <c r="RLL62" s="763">
        <f>'Detailed Budget'!RLX72</f>
        <v>0</v>
      </c>
      <c r="RLM62" s="763">
        <f>'Detailed Budget'!RLY72</f>
        <v>0</v>
      </c>
      <c r="RLN62" s="763">
        <f>'Detailed Budget'!RLZ72</f>
        <v>0</v>
      </c>
      <c r="RLO62" s="763">
        <f>'Detailed Budget'!RMA72</f>
        <v>0</v>
      </c>
      <c r="RLP62" s="763">
        <f>'Detailed Budget'!RMB72</f>
        <v>0</v>
      </c>
      <c r="RLQ62" s="763">
        <f>'Detailed Budget'!RMC72</f>
        <v>0</v>
      </c>
      <c r="RLR62" s="763">
        <f>'Detailed Budget'!RMD72</f>
        <v>0</v>
      </c>
      <c r="RLS62" s="763">
        <f>'Detailed Budget'!RME72</f>
        <v>0</v>
      </c>
      <c r="RLT62" s="763">
        <f>'Detailed Budget'!RMF72</f>
        <v>0</v>
      </c>
      <c r="RLU62" s="763">
        <f>'Detailed Budget'!RMG72</f>
        <v>0</v>
      </c>
      <c r="RLV62" s="763">
        <f>'Detailed Budget'!RMH72</f>
        <v>0</v>
      </c>
      <c r="RLW62" s="763">
        <f>'Detailed Budget'!RMI72</f>
        <v>0</v>
      </c>
      <c r="RLX62" s="763">
        <f>'Detailed Budget'!RMJ72</f>
        <v>0</v>
      </c>
      <c r="RLY62" s="763">
        <f>'Detailed Budget'!RMK72</f>
        <v>0</v>
      </c>
      <c r="RLZ62" s="763">
        <f>'Detailed Budget'!RML72</f>
        <v>0</v>
      </c>
      <c r="RMA62" s="763">
        <f>'Detailed Budget'!RMM72</f>
        <v>0</v>
      </c>
      <c r="RMB62" s="763">
        <f>'Detailed Budget'!RMN72</f>
        <v>0</v>
      </c>
      <c r="RMC62" s="763">
        <f>'Detailed Budget'!RMO72</f>
        <v>0</v>
      </c>
      <c r="RMD62" s="763">
        <f>'Detailed Budget'!RMP72</f>
        <v>0</v>
      </c>
      <c r="RME62" s="763">
        <f>'Detailed Budget'!RMQ72</f>
        <v>0</v>
      </c>
      <c r="RMF62" s="763">
        <f>'Detailed Budget'!RMR72</f>
        <v>0</v>
      </c>
      <c r="RMG62" s="763">
        <f>'Detailed Budget'!RMS72</f>
        <v>0</v>
      </c>
      <c r="RMH62" s="763">
        <f>'Detailed Budget'!RMT72</f>
        <v>0</v>
      </c>
      <c r="RMI62" s="763">
        <f>'Detailed Budget'!RMU72</f>
        <v>0</v>
      </c>
      <c r="RMJ62" s="763">
        <f>'Detailed Budget'!RMV72</f>
        <v>0</v>
      </c>
      <c r="RMK62" s="763">
        <f>'Detailed Budget'!RMW72</f>
        <v>0</v>
      </c>
      <c r="RML62" s="763">
        <f>'Detailed Budget'!RMX72</f>
        <v>0</v>
      </c>
      <c r="RMM62" s="763">
        <f>'Detailed Budget'!RMY72</f>
        <v>0</v>
      </c>
      <c r="RMN62" s="763">
        <f>'Detailed Budget'!RMZ72</f>
        <v>0</v>
      </c>
      <c r="RMO62" s="763">
        <f>'Detailed Budget'!RNA72</f>
        <v>0</v>
      </c>
      <c r="RMP62" s="763">
        <f>'Detailed Budget'!RNB72</f>
        <v>0</v>
      </c>
      <c r="RMQ62" s="763">
        <f>'Detailed Budget'!RNC72</f>
        <v>0</v>
      </c>
      <c r="RMR62" s="763">
        <f>'Detailed Budget'!RND72</f>
        <v>0</v>
      </c>
      <c r="RMS62" s="763">
        <f>'Detailed Budget'!RNE72</f>
        <v>0</v>
      </c>
      <c r="RMT62" s="763">
        <f>'Detailed Budget'!RNF72</f>
        <v>0</v>
      </c>
      <c r="RMU62" s="763">
        <f>'Detailed Budget'!RNG72</f>
        <v>0</v>
      </c>
      <c r="RMV62" s="763">
        <f>'Detailed Budget'!RNH72</f>
        <v>0</v>
      </c>
      <c r="RMW62" s="763">
        <f>'Detailed Budget'!RNI72</f>
        <v>0</v>
      </c>
      <c r="RMX62" s="763">
        <f>'Detailed Budget'!RNJ72</f>
        <v>0</v>
      </c>
      <c r="RMY62" s="763">
        <f>'Detailed Budget'!RNK72</f>
        <v>0</v>
      </c>
      <c r="RMZ62" s="763">
        <f>'Detailed Budget'!RNL72</f>
        <v>0</v>
      </c>
      <c r="RNA62" s="763">
        <f>'Detailed Budget'!RNM72</f>
        <v>0</v>
      </c>
      <c r="RNB62" s="763">
        <f>'Detailed Budget'!RNN72</f>
        <v>0</v>
      </c>
      <c r="RNC62" s="763">
        <f>'Detailed Budget'!RNO72</f>
        <v>0</v>
      </c>
      <c r="RND62" s="763">
        <f>'Detailed Budget'!RNP72</f>
        <v>0</v>
      </c>
      <c r="RNE62" s="763">
        <f>'Detailed Budget'!RNQ72</f>
        <v>0</v>
      </c>
      <c r="RNF62" s="763">
        <f>'Detailed Budget'!RNR72</f>
        <v>0</v>
      </c>
      <c r="RNG62" s="763">
        <f>'Detailed Budget'!RNS72</f>
        <v>0</v>
      </c>
      <c r="RNH62" s="763">
        <f>'Detailed Budget'!RNT72</f>
        <v>0</v>
      </c>
      <c r="RNI62" s="763">
        <f>'Detailed Budget'!RNU72</f>
        <v>0</v>
      </c>
      <c r="RNJ62" s="763">
        <f>'Detailed Budget'!RNV72</f>
        <v>0</v>
      </c>
      <c r="RNK62" s="763">
        <f>'Detailed Budget'!RNW72</f>
        <v>0</v>
      </c>
      <c r="RNL62" s="763">
        <f>'Detailed Budget'!RNX72</f>
        <v>0</v>
      </c>
      <c r="RNM62" s="763">
        <f>'Detailed Budget'!RNY72</f>
        <v>0</v>
      </c>
      <c r="RNN62" s="763">
        <f>'Detailed Budget'!RNZ72</f>
        <v>0</v>
      </c>
      <c r="RNO62" s="763">
        <f>'Detailed Budget'!ROA72</f>
        <v>0</v>
      </c>
      <c r="RNP62" s="763">
        <f>'Detailed Budget'!ROB72</f>
        <v>0</v>
      </c>
      <c r="RNQ62" s="763">
        <f>'Detailed Budget'!ROC72</f>
        <v>0</v>
      </c>
      <c r="RNR62" s="763">
        <f>'Detailed Budget'!ROD72</f>
        <v>0</v>
      </c>
      <c r="RNS62" s="763">
        <f>'Detailed Budget'!ROE72</f>
        <v>0</v>
      </c>
      <c r="RNT62" s="763">
        <f>'Detailed Budget'!ROF72</f>
        <v>0</v>
      </c>
      <c r="RNU62" s="763">
        <f>'Detailed Budget'!ROG72</f>
        <v>0</v>
      </c>
      <c r="RNV62" s="763">
        <f>'Detailed Budget'!ROH72</f>
        <v>0</v>
      </c>
      <c r="RNW62" s="763">
        <f>'Detailed Budget'!ROI72</f>
        <v>0</v>
      </c>
      <c r="RNX62" s="763">
        <f>'Detailed Budget'!ROJ72</f>
        <v>0</v>
      </c>
      <c r="RNY62" s="763">
        <f>'Detailed Budget'!ROK72</f>
        <v>0</v>
      </c>
      <c r="RNZ62" s="763">
        <f>'Detailed Budget'!ROL72</f>
        <v>0</v>
      </c>
      <c r="ROA62" s="763">
        <f>'Detailed Budget'!ROM72</f>
        <v>0</v>
      </c>
      <c r="ROB62" s="763">
        <f>'Detailed Budget'!RON72</f>
        <v>0</v>
      </c>
      <c r="ROC62" s="763">
        <f>'Detailed Budget'!ROO72</f>
        <v>0</v>
      </c>
      <c r="ROD62" s="763">
        <f>'Detailed Budget'!ROP72</f>
        <v>0</v>
      </c>
      <c r="ROE62" s="763">
        <f>'Detailed Budget'!ROQ72</f>
        <v>0</v>
      </c>
      <c r="ROF62" s="763">
        <f>'Detailed Budget'!ROR72</f>
        <v>0</v>
      </c>
      <c r="ROG62" s="763">
        <f>'Detailed Budget'!ROS72</f>
        <v>0</v>
      </c>
      <c r="ROH62" s="763">
        <f>'Detailed Budget'!ROT72</f>
        <v>0</v>
      </c>
      <c r="ROI62" s="763">
        <f>'Detailed Budget'!ROU72</f>
        <v>0</v>
      </c>
      <c r="ROJ62" s="763">
        <f>'Detailed Budget'!ROV72</f>
        <v>0</v>
      </c>
      <c r="ROK62" s="763">
        <f>'Detailed Budget'!ROW72</f>
        <v>0</v>
      </c>
      <c r="ROL62" s="763">
        <f>'Detailed Budget'!ROX72</f>
        <v>0</v>
      </c>
      <c r="ROM62" s="763">
        <f>'Detailed Budget'!ROY72</f>
        <v>0</v>
      </c>
      <c r="RON62" s="763">
        <f>'Detailed Budget'!ROZ72</f>
        <v>0</v>
      </c>
      <c r="ROO62" s="763">
        <f>'Detailed Budget'!RPA72</f>
        <v>0</v>
      </c>
      <c r="ROP62" s="763">
        <f>'Detailed Budget'!RPB72</f>
        <v>0</v>
      </c>
      <c r="ROQ62" s="763">
        <f>'Detailed Budget'!RPC72</f>
        <v>0</v>
      </c>
      <c r="ROR62" s="763">
        <f>'Detailed Budget'!RPD72</f>
        <v>0</v>
      </c>
      <c r="ROS62" s="763">
        <f>'Detailed Budget'!RPE72</f>
        <v>0</v>
      </c>
      <c r="ROT62" s="763">
        <f>'Detailed Budget'!RPF72</f>
        <v>0</v>
      </c>
      <c r="ROU62" s="763">
        <f>'Detailed Budget'!RPG72</f>
        <v>0</v>
      </c>
      <c r="ROV62" s="763">
        <f>'Detailed Budget'!RPH72</f>
        <v>0</v>
      </c>
      <c r="ROW62" s="763">
        <f>'Detailed Budget'!RPI72</f>
        <v>0</v>
      </c>
      <c r="ROX62" s="763">
        <f>'Detailed Budget'!RPJ72</f>
        <v>0</v>
      </c>
      <c r="ROY62" s="763">
        <f>'Detailed Budget'!RPK72</f>
        <v>0</v>
      </c>
      <c r="ROZ62" s="763">
        <f>'Detailed Budget'!RPL72</f>
        <v>0</v>
      </c>
      <c r="RPA62" s="763">
        <f>'Detailed Budget'!RPM72</f>
        <v>0</v>
      </c>
      <c r="RPB62" s="763">
        <f>'Detailed Budget'!RPN72</f>
        <v>0</v>
      </c>
      <c r="RPC62" s="763">
        <f>'Detailed Budget'!RPO72</f>
        <v>0</v>
      </c>
      <c r="RPD62" s="763">
        <f>'Detailed Budget'!RPP72</f>
        <v>0</v>
      </c>
      <c r="RPE62" s="763">
        <f>'Detailed Budget'!RPQ72</f>
        <v>0</v>
      </c>
      <c r="RPF62" s="763">
        <f>'Detailed Budget'!RPR72</f>
        <v>0</v>
      </c>
      <c r="RPG62" s="763">
        <f>'Detailed Budget'!RPS72</f>
        <v>0</v>
      </c>
      <c r="RPH62" s="763">
        <f>'Detailed Budget'!RPT72</f>
        <v>0</v>
      </c>
      <c r="RPI62" s="763">
        <f>'Detailed Budget'!RPU72</f>
        <v>0</v>
      </c>
      <c r="RPJ62" s="763">
        <f>'Detailed Budget'!RPV72</f>
        <v>0</v>
      </c>
      <c r="RPK62" s="763">
        <f>'Detailed Budget'!RPW72</f>
        <v>0</v>
      </c>
      <c r="RPL62" s="763">
        <f>'Detailed Budget'!RPX72</f>
        <v>0</v>
      </c>
      <c r="RPM62" s="763">
        <f>'Detailed Budget'!RPY72</f>
        <v>0</v>
      </c>
      <c r="RPN62" s="763">
        <f>'Detailed Budget'!RPZ72</f>
        <v>0</v>
      </c>
      <c r="RPO62" s="763">
        <f>'Detailed Budget'!RQA72</f>
        <v>0</v>
      </c>
      <c r="RPP62" s="763">
        <f>'Detailed Budget'!RQB72</f>
        <v>0</v>
      </c>
      <c r="RPQ62" s="763">
        <f>'Detailed Budget'!RQC72</f>
        <v>0</v>
      </c>
      <c r="RPR62" s="763">
        <f>'Detailed Budget'!RQD72</f>
        <v>0</v>
      </c>
      <c r="RPS62" s="763">
        <f>'Detailed Budget'!RQE72</f>
        <v>0</v>
      </c>
      <c r="RPT62" s="763">
        <f>'Detailed Budget'!RQF72</f>
        <v>0</v>
      </c>
      <c r="RPU62" s="763">
        <f>'Detailed Budget'!RQG72</f>
        <v>0</v>
      </c>
      <c r="RPV62" s="763">
        <f>'Detailed Budget'!RQH72</f>
        <v>0</v>
      </c>
      <c r="RPW62" s="763">
        <f>'Detailed Budget'!RQI72</f>
        <v>0</v>
      </c>
      <c r="RPX62" s="763">
        <f>'Detailed Budget'!RQJ72</f>
        <v>0</v>
      </c>
      <c r="RPY62" s="763">
        <f>'Detailed Budget'!RQK72</f>
        <v>0</v>
      </c>
      <c r="RPZ62" s="763">
        <f>'Detailed Budget'!RQL72</f>
        <v>0</v>
      </c>
      <c r="RQA62" s="763">
        <f>'Detailed Budget'!RQM72</f>
        <v>0</v>
      </c>
      <c r="RQB62" s="763">
        <f>'Detailed Budget'!RQN72</f>
        <v>0</v>
      </c>
      <c r="RQC62" s="763">
        <f>'Detailed Budget'!RQO72</f>
        <v>0</v>
      </c>
      <c r="RQD62" s="763">
        <f>'Detailed Budget'!RQP72</f>
        <v>0</v>
      </c>
      <c r="RQE62" s="763">
        <f>'Detailed Budget'!RQQ72</f>
        <v>0</v>
      </c>
      <c r="RQF62" s="763">
        <f>'Detailed Budget'!RQR72</f>
        <v>0</v>
      </c>
      <c r="RQG62" s="763">
        <f>'Detailed Budget'!RQS72</f>
        <v>0</v>
      </c>
      <c r="RQH62" s="763">
        <f>'Detailed Budget'!RQT72</f>
        <v>0</v>
      </c>
      <c r="RQI62" s="763">
        <f>'Detailed Budget'!RQU72</f>
        <v>0</v>
      </c>
      <c r="RQJ62" s="763">
        <f>'Detailed Budget'!RQV72</f>
        <v>0</v>
      </c>
      <c r="RQK62" s="763">
        <f>'Detailed Budget'!RQW72</f>
        <v>0</v>
      </c>
      <c r="RQL62" s="763">
        <f>'Detailed Budget'!RQX72</f>
        <v>0</v>
      </c>
      <c r="RQM62" s="763">
        <f>'Detailed Budget'!RQY72</f>
        <v>0</v>
      </c>
      <c r="RQN62" s="763">
        <f>'Detailed Budget'!RQZ72</f>
        <v>0</v>
      </c>
      <c r="RQO62" s="763">
        <f>'Detailed Budget'!RRA72</f>
        <v>0</v>
      </c>
      <c r="RQP62" s="763">
        <f>'Detailed Budget'!RRB72</f>
        <v>0</v>
      </c>
      <c r="RQQ62" s="763">
        <f>'Detailed Budget'!RRC72</f>
        <v>0</v>
      </c>
      <c r="RQR62" s="763">
        <f>'Detailed Budget'!RRD72</f>
        <v>0</v>
      </c>
      <c r="RQS62" s="763">
        <f>'Detailed Budget'!RRE72</f>
        <v>0</v>
      </c>
      <c r="RQT62" s="763">
        <f>'Detailed Budget'!RRF72</f>
        <v>0</v>
      </c>
      <c r="RQU62" s="763">
        <f>'Detailed Budget'!RRG72</f>
        <v>0</v>
      </c>
      <c r="RQV62" s="763">
        <f>'Detailed Budget'!RRH72</f>
        <v>0</v>
      </c>
      <c r="RQW62" s="763">
        <f>'Detailed Budget'!RRI72</f>
        <v>0</v>
      </c>
      <c r="RQX62" s="763">
        <f>'Detailed Budget'!RRJ72</f>
        <v>0</v>
      </c>
      <c r="RQY62" s="763">
        <f>'Detailed Budget'!RRK72</f>
        <v>0</v>
      </c>
      <c r="RQZ62" s="763">
        <f>'Detailed Budget'!RRL72</f>
        <v>0</v>
      </c>
      <c r="RRA62" s="763">
        <f>'Detailed Budget'!RRM72</f>
        <v>0</v>
      </c>
      <c r="RRB62" s="763">
        <f>'Detailed Budget'!RRN72</f>
        <v>0</v>
      </c>
      <c r="RRC62" s="763">
        <f>'Detailed Budget'!RRO72</f>
        <v>0</v>
      </c>
      <c r="RRD62" s="763">
        <f>'Detailed Budget'!RRP72</f>
        <v>0</v>
      </c>
      <c r="RRE62" s="763">
        <f>'Detailed Budget'!RRQ72</f>
        <v>0</v>
      </c>
      <c r="RRF62" s="763">
        <f>'Detailed Budget'!RRR72</f>
        <v>0</v>
      </c>
      <c r="RRG62" s="763">
        <f>'Detailed Budget'!RRS72</f>
        <v>0</v>
      </c>
      <c r="RRH62" s="763">
        <f>'Detailed Budget'!RRT72</f>
        <v>0</v>
      </c>
      <c r="RRI62" s="763">
        <f>'Detailed Budget'!RRU72</f>
        <v>0</v>
      </c>
      <c r="RRJ62" s="763">
        <f>'Detailed Budget'!RRV72</f>
        <v>0</v>
      </c>
      <c r="RRK62" s="763">
        <f>'Detailed Budget'!RRW72</f>
        <v>0</v>
      </c>
      <c r="RRL62" s="763">
        <f>'Detailed Budget'!RRX72</f>
        <v>0</v>
      </c>
      <c r="RRM62" s="763">
        <f>'Detailed Budget'!RRY72</f>
        <v>0</v>
      </c>
      <c r="RRN62" s="763">
        <f>'Detailed Budget'!RRZ72</f>
        <v>0</v>
      </c>
      <c r="RRO62" s="763">
        <f>'Detailed Budget'!RSA72</f>
        <v>0</v>
      </c>
      <c r="RRP62" s="763">
        <f>'Detailed Budget'!RSB72</f>
        <v>0</v>
      </c>
      <c r="RRQ62" s="763">
        <f>'Detailed Budget'!RSC72</f>
        <v>0</v>
      </c>
      <c r="RRR62" s="763">
        <f>'Detailed Budget'!RSD72</f>
        <v>0</v>
      </c>
      <c r="RRS62" s="763">
        <f>'Detailed Budget'!RSE72</f>
        <v>0</v>
      </c>
      <c r="RRT62" s="763">
        <f>'Detailed Budget'!RSF72</f>
        <v>0</v>
      </c>
      <c r="RRU62" s="763">
        <f>'Detailed Budget'!RSG72</f>
        <v>0</v>
      </c>
      <c r="RRV62" s="763">
        <f>'Detailed Budget'!RSH72</f>
        <v>0</v>
      </c>
      <c r="RRW62" s="763">
        <f>'Detailed Budget'!RSI72</f>
        <v>0</v>
      </c>
      <c r="RRX62" s="763">
        <f>'Detailed Budget'!RSJ72</f>
        <v>0</v>
      </c>
      <c r="RRY62" s="763">
        <f>'Detailed Budget'!RSK72</f>
        <v>0</v>
      </c>
      <c r="RRZ62" s="763">
        <f>'Detailed Budget'!RSL72</f>
        <v>0</v>
      </c>
      <c r="RSA62" s="763">
        <f>'Detailed Budget'!RSM72</f>
        <v>0</v>
      </c>
      <c r="RSB62" s="763">
        <f>'Detailed Budget'!RSN72</f>
        <v>0</v>
      </c>
      <c r="RSC62" s="763">
        <f>'Detailed Budget'!RSO72</f>
        <v>0</v>
      </c>
      <c r="RSD62" s="763">
        <f>'Detailed Budget'!RSP72</f>
        <v>0</v>
      </c>
      <c r="RSE62" s="763">
        <f>'Detailed Budget'!RSQ72</f>
        <v>0</v>
      </c>
      <c r="RSF62" s="763">
        <f>'Detailed Budget'!RSR72</f>
        <v>0</v>
      </c>
      <c r="RSG62" s="763">
        <f>'Detailed Budget'!RSS72</f>
        <v>0</v>
      </c>
      <c r="RSH62" s="763">
        <f>'Detailed Budget'!RST72</f>
        <v>0</v>
      </c>
      <c r="RSI62" s="763">
        <f>'Detailed Budget'!RSU72</f>
        <v>0</v>
      </c>
      <c r="RSJ62" s="763">
        <f>'Detailed Budget'!RSV72</f>
        <v>0</v>
      </c>
      <c r="RSK62" s="763">
        <f>'Detailed Budget'!RSW72</f>
        <v>0</v>
      </c>
      <c r="RSL62" s="763">
        <f>'Detailed Budget'!RSX72</f>
        <v>0</v>
      </c>
      <c r="RSM62" s="763">
        <f>'Detailed Budget'!RSY72</f>
        <v>0</v>
      </c>
      <c r="RSN62" s="763">
        <f>'Detailed Budget'!RSZ72</f>
        <v>0</v>
      </c>
      <c r="RSO62" s="763">
        <f>'Detailed Budget'!RTA72</f>
        <v>0</v>
      </c>
      <c r="RSP62" s="763">
        <f>'Detailed Budget'!RTB72</f>
        <v>0</v>
      </c>
      <c r="RSQ62" s="763">
        <f>'Detailed Budget'!RTC72</f>
        <v>0</v>
      </c>
      <c r="RSR62" s="763">
        <f>'Detailed Budget'!RTD72</f>
        <v>0</v>
      </c>
      <c r="RSS62" s="763">
        <f>'Detailed Budget'!RTE72</f>
        <v>0</v>
      </c>
      <c r="RST62" s="763">
        <f>'Detailed Budget'!RTF72</f>
        <v>0</v>
      </c>
      <c r="RSU62" s="763">
        <f>'Detailed Budget'!RTG72</f>
        <v>0</v>
      </c>
      <c r="RSV62" s="763">
        <f>'Detailed Budget'!RTH72</f>
        <v>0</v>
      </c>
      <c r="RSW62" s="763">
        <f>'Detailed Budget'!RTI72</f>
        <v>0</v>
      </c>
      <c r="RSX62" s="763">
        <f>'Detailed Budget'!RTJ72</f>
        <v>0</v>
      </c>
      <c r="RSY62" s="763">
        <f>'Detailed Budget'!RTK72</f>
        <v>0</v>
      </c>
      <c r="RSZ62" s="763">
        <f>'Detailed Budget'!RTL72</f>
        <v>0</v>
      </c>
      <c r="RTA62" s="763">
        <f>'Detailed Budget'!RTM72</f>
        <v>0</v>
      </c>
      <c r="RTB62" s="763">
        <f>'Detailed Budget'!RTN72</f>
        <v>0</v>
      </c>
      <c r="RTC62" s="763">
        <f>'Detailed Budget'!RTO72</f>
        <v>0</v>
      </c>
      <c r="RTD62" s="763">
        <f>'Detailed Budget'!RTP72</f>
        <v>0</v>
      </c>
      <c r="RTE62" s="763">
        <f>'Detailed Budget'!RTQ72</f>
        <v>0</v>
      </c>
      <c r="RTF62" s="763">
        <f>'Detailed Budget'!RTR72</f>
        <v>0</v>
      </c>
      <c r="RTG62" s="763">
        <f>'Detailed Budget'!RTS72</f>
        <v>0</v>
      </c>
      <c r="RTH62" s="763">
        <f>'Detailed Budget'!RTT72</f>
        <v>0</v>
      </c>
      <c r="RTI62" s="763">
        <f>'Detailed Budget'!RTU72</f>
        <v>0</v>
      </c>
      <c r="RTJ62" s="763">
        <f>'Detailed Budget'!RTV72</f>
        <v>0</v>
      </c>
      <c r="RTK62" s="763">
        <f>'Detailed Budget'!RTW72</f>
        <v>0</v>
      </c>
      <c r="RTL62" s="763">
        <f>'Detailed Budget'!RTX72</f>
        <v>0</v>
      </c>
      <c r="RTM62" s="763">
        <f>'Detailed Budget'!RTY72</f>
        <v>0</v>
      </c>
      <c r="RTN62" s="763">
        <f>'Detailed Budget'!RTZ72</f>
        <v>0</v>
      </c>
      <c r="RTO62" s="763">
        <f>'Detailed Budget'!RUA72</f>
        <v>0</v>
      </c>
      <c r="RTP62" s="763">
        <f>'Detailed Budget'!RUB72</f>
        <v>0</v>
      </c>
      <c r="RTQ62" s="763">
        <f>'Detailed Budget'!RUC72</f>
        <v>0</v>
      </c>
      <c r="RTR62" s="763">
        <f>'Detailed Budget'!RUD72</f>
        <v>0</v>
      </c>
      <c r="RTS62" s="763">
        <f>'Detailed Budget'!RUE72</f>
        <v>0</v>
      </c>
      <c r="RTT62" s="763">
        <f>'Detailed Budget'!RUF72</f>
        <v>0</v>
      </c>
      <c r="RTU62" s="763">
        <f>'Detailed Budget'!RUG72</f>
        <v>0</v>
      </c>
      <c r="RTV62" s="763">
        <f>'Detailed Budget'!RUH72</f>
        <v>0</v>
      </c>
      <c r="RTW62" s="763">
        <f>'Detailed Budget'!RUI72</f>
        <v>0</v>
      </c>
      <c r="RTX62" s="763">
        <f>'Detailed Budget'!RUJ72</f>
        <v>0</v>
      </c>
      <c r="RTY62" s="763">
        <f>'Detailed Budget'!RUK72</f>
        <v>0</v>
      </c>
      <c r="RTZ62" s="763">
        <f>'Detailed Budget'!RUL72</f>
        <v>0</v>
      </c>
      <c r="RUA62" s="763">
        <f>'Detailed Budget'!RUM72</f>
        <v>0</v>
      </c>
      <c r="RUB62" s="763">
        <f>'Detailed Budget'!RUN72</f>
        <v>0</v>
      </c>
      <c r="RUC62" s="763">
        <f>'Detailed Budget'!RUO72</f>
        <v>0</v>
      </c>
      <c r="RUD62" s="763">
        <f>'Detailed Budget'!RUP72</f>
        <v>0</v>
      </c>
      <c r="RUE62" s="763">
        <f>'Detailed Budget'!RUQ72</f>
        <v>0</v>
      </c>
      <c r="RUF62" s="763">
        <f>'Detailed Budget'!RUR72</f>
        <v>0</v>
      </c>
      <c r="RUG62" s="763">
        <f>'Detailed Budget'!RUS72</f>
        <v>0</v>
      </c>
      <c r="RUH62" s="763">
        <f>'Detailed Budget'!RUT72</f>
        <v>0</v>
      </c>
      <c r="RUI62" s="763">
        <f>'Detailed Budget'!RUU72</f>
        <v>0</v>
      </c>
      <c r="RUJ62" s="763">
        <f>'Detailed Budget'!RUV72</f>
        <v>0</v>
      </c>
      <c r="RUK62" s="763">
        <f>'Detailed Budget'!RUW72</f>
        <v>0</v>
      </c>
      <c r="RUL62" s="763">
        <f>'Detailed Budget'!RUX72</f>
        <v>0</v>
      </c>
      <c r="RUM62" s="763">
        <f>'Detailed Budget'!RUY72</f>
        <v>0</v>
      </c>
      <c r="RUN62" s="763">
        <f>'Detailed Budget'!RUZ72</f>
        <v>0</v>
      </c>
      <c r="RUO62" s="763">
        <f>'Detailed Budget'!RVA72</f>
        <v>0</v>
      </c>
      <c r="RUP62" s="763">
        <f>'Detailed Budget'!RVB72</f>
        <v>0</v>
      </c>
      <c r="RUQ62" s="763">
        <f>'Detailed Budget'!RVC72</f>
        <v>0</v>
      </c>
      <c r="RUR62" s="763">
        <f>'Detailed Budget'!RVD72</f>
        <v>0</v>
      </c>
      <c r="RUS62" s="763">
        <f>'Detailed Budget'!RVE72</f>
        <v>0</v>
      </c>
      <c r="RUT62" s="763">
        <f>'Detailed Budget'!RVF72</f>
        <v>0</v>
      </c>
      <c r="RUU62" s="763">
        <f>'Detailed Budget'!RVG72</f>
        <v>0</v>
      </c>
      <c r="RUV62" s="763">
        <f>'Detailed Budget'!RVH72</f>
        <v>0</v>
      </c>
      <c r="RUW62" s="763">
        <f>'Detailed Budget'!RVI72</f>
        <v>0</v>
      </c>
      <c r="RUX62" s="763">
        <f>'Detailed Budget'!RVJ72</f>
        <v>0</v>
      </c>
      <c r="RUY62" s="763">
        <f>'Detailed Budget'!RVK72</f>
        <v>0</v>
      </c>
      <c r="RUZ62" s="763">
        <f>'Detailed Budget'!RVL72</f>
        <v>0</v>
      </c>
      <c r="RVA62" s="763">
        <f>'Detailed Budget'!RVM72</f>
        <v>0</v>
      </c>
      <c r="RVB62" s="763">
        <f>'Detailed Budget'!RVN72</f>
        <v>0</v>
      </c>
      <c r="RVC62" s="763">
        <f>'Detailed Budget'!RVO72</f>
        <v>0</v>
      </c>
      <c r="RVD62" s="763">
        <f>'Detailed Budget'!RVP72</f>
        <v>0</v>
      </c>
      <c r="RVE62" s="763">
        <f>'Detailed Budget'!RVQ72</f>
        <v>0</v>
      </c>
      <c r="RVF62" s="763">
        <f>'Detailed Budget'!RVR72</f>
        <v>0</v>
      </c>
      <c r="RVG62" s="763">
        <f>'Detailed Budget'!RVS72</f>
        <v>0</v>
      </c>
      <c r="RVH62" s="763">
        <f>'Detailed Budget'!RVT72</f>
        <v>0</v>
      </c>
      <c r="RVI62" s="763">
        <f>'Detailed Budget'!RVU72</f>
        <v>0</v>
      </c>
      <c r="RVJ62" s="763">
        <f>'Detailed Budget'!RVV72</f>
        <v>0</v>
      </c>
      <c r="RVK62" s="763">
        <f>'Detailed Budget'!RVW72</f>
        <v>0</v>
      </c>
      <c r="RVL62" s="763">
        <f>'Detailed Budget'!RVX72</f>
        <v>0</v>
      </c>
      <c r="RVM62" s="763">
        <f>'Detailed Budget'!RVY72</f>
        <v>0</v>
      </c>
      <c r="RVN62" s="763">
        <f>'Detailed Budget'!RVZ72</f>
        <v>0</v>
      </c>
      <c r="RVO62" s="763">
        <f>'Detailed Budget'!RWA72</f>
        <v>0</v>
      </c>
      <c r="RVP62" s="763">
        <f>'Detailed Budget'!RWB72</f>
        <v>0</v>
      </c>
      <c r="RVQ62" s="763">
        <f>'Detailed Budget'!RWC72</f>
        <v>0</v>
      </c>
      <c r="RVR62" s="763">
        <f>'Detailed Budget'!RWD72</f>
        <v>0</v>
      </c>
      <c r="RVS62" s="763">
        <f>'Detailed Budget'!RWE72</f>
        <v>0</v>
      </c>
      <c r="RVT62" s="763">
        <f>'Detailed Budget'!RWF72</f>
        <v>0</v>
      </c>
      <c r="RVU62" s="763">
        <f>'Detailed Budget'!RWG72</f>
        <v>0</v>
      </c>
      <c r="RVV62" s="763">
        <f>'Detailed Budget'!RWH72</f>
        <v>0</v>
      </c>
      <c r="RVW62" s="763">
        <f>'Detailed Budget'!RWI72</f>
        <v>0</v>
      </c>
      <c r="RVX62" s="763">
        <f>'Detailed Budget'!RWJ72</f>
        <v>0</v>
      </c>
      <c r="RVY62" s="763">
        <f>'Detailed Budget'!RWK72</f>
        <v>0</v>
      </c>
      <c r="RVZ62" s="763">
        <f>'Detailed Budget'!RWL72</f>
        <v>0</v>
      </c>
      <c r="RWA62" s="763">
        <f>'Detailed Budget'!RWM72</f>
        <v>0</v>
      </c>
      <c r="RWB62" s="763">
        <f>'Detailed Budget'!RWN72</f>
        <v>0</v>
      </c>
      <c r="RWC62" s="763">
        <f>'Detailed Budget'!RWO72</f>
        <v>0</v>
      </c>
      <c r="RWD62" s="763">
        <f>'Detailed Budget'!RWP72</f>
        <v>0</v>
      </c>
      <c r="RWE62" s="763">
        <f>'Detailed Budget'!RWQ72</f>
        <v>0</v>
      </c>
      <c r="RWF62" s="763">
        <f>'Detailed Budget'!RWR72</f>
        <v>0</v>
      </c>
      <c r="RWG62" s="763">
        <f>'Detailed Budget'!RWS72</f>
        <v>0</v>
      </c>
      <c r="RWH62" s="763">
        <f>'Detailed Budget'!RWT72</f>
        <v>0</v>
      </c>
      <c r="RWI62" s="763">
        <f>'Detailed Budget'!RWU72</f>
        <v>0</v>
      </c>
      <c r="RWJ62" s="763">
        <f>'Detailed Budget'!RWV72</f>
        <v>0</v>
      </c>
      <c r="RWK62" s="763">
        <f>'Detailed Budget'!RWW72</f>
        <v>0</v>
      </c>
      <c r="RWL62" s="763">
        <f>'Detailed Budget'!RWX72</f>
        <v>0</v>
      </c>
      <c r="RWM62" s="763">
        <f>'Detailed Budget'!RWY72</f>
        <v>0</v>
      </c>
      <c r="RWN62" s="763">
        <f>'Detailed Budget'!RWZ72</f>
        <v>0</v>
      </c>
      <c r="RWO62" s="763">
        <f>'Detailed Budget'!RXA72</f>
        <v>0</v>
      </c>
      <c r="RWP62" s="763">
        <f>'Detailed Budget'!RXB72</f>
        <v>0</v>
      </c>
      <c r="RWQ62" s="763">
        <f>'Detailed Budget'!RXC72</f>
        <v>0</v>
      </c>
      <c r="RWR62" s="763">
        <f>'Detailed Budget'!RXD72</f>
        <v>0</v>
      </c>
      <c r="RWS62" s="763">
        <f>'Detailed Budget'!RXE72</f>
        <v>0</v>
      </c>
      <c r="RWT62" s="763">
        <f>'Detailed Budget'!RXF72</f>
        <v>0</v>
      </c>
      <c r="RWU62" s="763">
        <f>'Detailed Budget'!RXG72</f>
        <v>0</v>
      </c>
      <c r="RWV62" s="763">
        <f>'Detailed Budget'!RXH72</f>
        <v>0</v>
      </c>
      <c r="RWW62" s="763">
        <f>'Detailed Budget'!RXI72</f>
        <v>0</v>
      </c>
      <c r="RWX62" s="763">
        <f>'Detailed Budget'!RXJ72</f>
        <v>0</v>
      </c>
      <c r="RWY62" s="763">
        <f>'Detailed Budget'!RXK72</f>
        <v>0</v>
      </c>
      <c r="RWZ62" s="763">
        <f>'Detailed Budget'!RXL72</f>
        <v>0</v>
      </c>
      <c r="RXA62" s="763">
        <f>'Detailed Budget'!RXM72</f>
        <v>0</v>
      </c>
      <c r="RXB62" s="763">
        <f>'Detailed Budget'!RXN72</f>
        <v>0</v>
      </c>
      <c r="RXC62" s="763">
        <f>'Detailed Budget'!RXO72</f>
        <v>0</v>
      </c>
      <c r="RXD62" s="763">
        <f>'Detailed Budget'!RXP72</f>
        <v>0</v>
      </c>
      <c r="RXE62" s="763">
        <f>'Detailed Budget'!RXQ72</f>
        <v>0</v>
      </c>
      <c r="RXF62" s="763">
        <f>'Detailed Budget'!RXR72</f>
        <v>0</v>
      </c>
      <c r="RXG62" s="763">
        <f>'Detailed Budget'!RXS72</f>
        <v>0</v>
      </c>
      <c r="RXH62" s="763">
        <f>'Detailed Budget'!RXT72</f>
        <v>0</v>
      </c>
      <c r="RXI62" s="763">
        <f>'Detailed Budget'!RXU72</f>
        <v>0</v>
      </c>
      <c r="RXJ62" s="763">
        <f>'Detailed Budget'!RXV72</f>
        <v>0</v>
      </c>
      <c r="RXK62" s="763">
        <f>'Detailed Budget'!RXW72</f>
        <v>0</v>
      </c>
      <c r="RXL62" s="763">
        <f>'Detailed Budget'!RXX72</f>
        <v>0</v>
      </c>
      <c r="RXM62" s="763">
        <f>'Detailed Budget'!RXY72</f>
        <v>0</v>
      </c>
      <c r="RXN62" s="763">
        <f>'Detailed Budget'!RXZ72</f>
        <v>0</v>
      </c>
      <c r="RXO62" s="763">
        <f>'Detailed Budget'!RYA72</f>
        <v>0</v>
      </c>
      <c r="RXP62" s="763">
        <f>'Detailed Budget'!RYB72</f>
        <v>0</v>
      </c>
      <c r="RXQ62" s="763">
        <f>'Detailed Budget'!RYC72</f>
        <v>0</v>
      </c>
      <c r="RXR62" s="763">
        <f>'Detailed Budget'!RYD72</f>
        <v>0</v>
      </c>
      <c r="RXS62" s="763">
        <f>'Detailed Budget'!RYE72</f>
        <v>0</v>
      </c>
      <c r="RXT62" s="763">
        <f>'Detailed Budget'!RYF72</f>
        <v>0</v>
      </c>
      <c r="RXU62" s="763">
        <f>'Detailed Budget'!RYG72</f>
        <v>0</v>
      </c>
      <c r="RXV62" s="763">
        <f>'Detailed Budget'!RYH72</f>
        <v>0</v>
      </c>
      <c r="RXW62" s="763">
        <f>'Detailed Budget'!RYI72</f>
        <v>0</v>
      </c>
      <c r="RXX62" s="763">
        <f>'Detailed Budget'!RYJ72</f>
        <v>0</v>
      </c>
      <c r="RXY62" s="763">
        <f>'Detailed Budget'!RYK72</f>
        <v>0</v>
      </c>
      <c r="RXZ62" s="763">
        <f>'Detailed Budget'!RYL72</f>
        <v>0</v>
      </c>
      <c r="RYA62" s="763">
        <f>'Detailed Budget'!RYM72</f>
        <v>0</v>
      </c>
      <c r="RYB62" s="763">
        <f>'Detailed Budget'!RYN72</f>
        <v>0</v>
      </c>
      <c r="RYC62" s="763">
        <f>'Detailed Budget'!RYO72</f>
        <v>0</v>
      </c>
      <c r="RYD62" s="763">
        <f>'Detailed Budget'!RYP72</f>
        <v>0</v>
      </c>
      <c r="RYE62" s="763">
        <f>'Detailed Budget'!RYQ72</f>
        <v>0</v>
      </c>
      <c r="RYF62" s="763">
        <f>'Detailed Budget'!RYR72</f>
        <v>0</v>
      </c>
      <c r="RYG62" s="763">
        <f>'Detailed Budget'!RYS72</f>
        <v>0</v>
      </c>
      <c r="RYH62" s="763">
        <f>'Detailed Budget'!RYT72</f>
        <v>0</v>
      </c>
      <c r="RYI62" s="763">
        <f>'Detailed Budget'!RYU72</f>
        <v>0</v>
      </c>
      <c r="RYJ62" s="763">
        <f>'Detailed Budget'!RYV72</f>
        <v>0</v>
      </c>
      <c r="RYK62" s="763">
        <f>'Detailed Budget'!RYW72</f>
        <v>0</v>
      </c>
      <c r="RYL62" s="763">
        <f>'Detailed Budget'!RYX72</f>
        <v>0</v>
      </c>
      <c r="RYM62" s="763">
        <f>'Detailed Budget'!RYY72</f>
        <v>0</v>
      </c>
      <c r="RYN62" s="763">
        <f>'Detailed Budget'!RYZ72</f>
        <v>0</v>
      </c>
      <c r="RYO62" s="763">
        <f>'Detailed Budget'!RZA72</f>
        <v>0</v>
      </c>
      <c r="RYP62" s="763">
        <f>'Detailed Budget'!RZB72</f>
        <v>0</v>
      </c>
      <c r="RYQ62" s="763">
        <f>'Detailed Budget'!RZC72</f>
        <v>0</v>
      </c>
      <c r="RYR62" s="763">
        <f>'Detailed Budget'!RZD72</f>
        <v>0</v>
      </c>
      <c r="RYS62" s="763">
        <f>'Detailed Budget'!RZE72</f>
        <v>0</v>
      </c>
      <c r="RYT62" s="763">
        <f>'Detailed Budget'!RZF72</f>
        <v>0</v>
      </c>
      <c r="RYU62" s="763">
        <f>'Detailed Budget'!RZG72</f>
        <v>0</v>
      </c>
      <c r="RYV62" s="763">
        <f>'Detailed Budget'!RZH72</f>
        <v>0</v>
      </c>
      <c r="RYW62" s="763">
        <f>'Detailed Budget'!RZI72</f>
        <v>0</v>
      </c>
      <c r="RYX62" s="763">
        <f>'Detailed Budget'!RZJ72</f>
        <v>0</v>
      </c>
      <c r="RYY62" s="763">
        <f>'Detailed Budget'!RZK72</f>
        <v>0</v>
      </c>
      <c r="RYZ62" s="763">
        <f>'Detailed Budget'!RZL72</f>
        <v>0</v>
      </c>
      <c r="RZA62" s="763">
        <f>'Detailed Budget'!RZM72</f>
        <v>0</v>
      </c>
      <c r="RZB62" s="763">
        <f>'Detailed Budget'!RZN72</f>
        <v>0</v>
      </c>
      <c r="RZC62" s="763">
        <f>'Detailed Budget'!RZO72</f>
        <v>0</v>
      </c>
      <c r="RZD62" s="763">
        <f>'Detailed Budget'!RZP72</f>
        <v>0</v>
      </c>
      <c r="RZE62" s="763">
        <f>'Detailed Budget'!RZQ72</f>
        <v>0</v>
      </c>
      <c r="RZF62" s="763">
        <f>'Detailed Budget'!RZR72</f>
        <v>0</v>
      </c>
      <c r="RZG62" s="763">
        <f>'Detailed Budget'!RZS72</f>
        <v>0</v>
      </c>
      <c r="RZH62" s="763">
        <f>'Detailed Budget'!RZT72</f>
        <v>0</v>
      </c>
      <c r="RZI62" s="763">
        <f>'Detailed Budget'!RZU72</f>
        <v>0</v>
      </c>
      <c r="RZJ62" s="763">
        <f>'Detailed Budget'!RZV72</f>
        <v>0</v>
      </c>
      <c r="RZK62" s="763">
        <f>'Detailed Budget'!RZW72</f>
        <v>0</v>
      </c>
      <c r="RZL62" s="763">
        <f>'Detailed Budget'!RZX72</f>
        <v>0</v>
      </c>
      <c r="RZM62" s="763">
        <f>'Detailed Budget'!RZY72</f>
        <v>0</v>
      </c>
      <c r="RZN62" s="763">
        <f>'Detailed Budget'!RZZ72</f>
        <v>0</v>
      </c>
      <c r="RZO62" s="763">
        <f>'Detailed Budget'!SAA72</f>
        <v>0</v>
      </c>
      <c r="RZP62" s="763">
        <f>'Detailed Budget'!SAB72</f>
        <v>0</v>
      </c>
      <c r="RZQ62" s="763">
        <f>'Detailed Budget'!SAC72</f>
        <v>0</v>
      </c>
      <c r="RZR62" s="763">
        <f>'Detailed Budget'!SAD72</f>
        <v>0</v>
      </c>
      <c r="RZS62" s="763">
        <f>'Detailed Budget'!SAE72</f>
        <v>0</v>
      </c>
      <c r="RZT62" s="763">
        <f>'Detailed Budget'!SAF72</f>
        <v>0</v>
      </c>
      <c r="RZU62" s="763">
        <f>'Detailed Budget'!SAG72</f>
        <v>0</v>
      </c>
      <c r="RZV62" s="763">
        <f>'Detailed Budget'!SAH72</f>
        <v>0</v>
      </c>
      <c r="RZW62" s="763">
        <f>'Detailed Budget'!SAI72</f>
        <v>0</v>
      </c>
      <c r="RZX62" s="763">
        <f>'Detailed Budget'!SAJ72</f>
        <v>0</v>
      </c>
      <c r="RZY62" s="763">
        <f>'Detailed Budget'!SAK72</f>
        <v>0</v>
      </c>
      <c r="RZZ62" s="763">
        <f>'Detailed Budget'!SAL72</f>
        <v>0</v>
      </c>
      <c r="SAA62" s="763">
        <f>'Detailed Budget'!SAM72</f>
        <v>0</v>
      </c>
      <c r="SAB62" s="763">
        <f>'Detailed Budget'!SAN72</f>
        <v>0</v>
      </c>
      <c r="SAC62" s="763">
        <f>'Detailed Budget'!SAO72</f>
        <v>0</v>
      </c>
      <c r="SAD62" s="763">
        <f>'Detailed Budget'!SAP72</f>
        <v>0</v>
      </c>
      <c r="SAE62" s="763">
        <f>'Detailed Budget'!SAQ72</f>
        <v>0</v>
      </c>
      <c r="SAF62" s="763">
        <f>'Detailed Budget'!SAR72</f>
        <v>0</v>
      </c>
      <c r="SAG62" s="763">
        <f>'Detailed Budget'!SAS72</f>
        <v>0</v>
      </c>
      <c r="SAH62" s="763">
        <f>'Detailed Budget'!SAT72</f>
        <v>0</v>
      </c>
      <c r="SAI62" s="763">
        <f>'Detailed Budget'!SAU72</f>
        <v>0</v>
      </c>
      <c r="SAJ62" s="763">
        <f>'Detailed Budget'!SAV72</f>
        <v>0</v>
      </c>
      <c r="SAK62" s="763">
        <f>'Detailed Budget'!SAW72</f>
        <v>0</v>
      </c>
      <c r="SAL62" s="763">
        <f>'Detailed Budget'!SAX72</f>
        <v>0</v>
      </c>
      <c r="SAM62" s="763">
        <f>'Detailed Budget'!SAY72</f>
        <v>0</v>
      </c>
      <c r="SAN62" s="763">
        <f>'Detailed Budget'!SAZ72</f>
        <v>0</v>
      </c>
      <c r="SAO62" s="763">
        <f>'Detailed Budget'!SBA72</f>
        <v>0</v>
      </c>
      <c r="SAP62" s="763">
        <f>'Detailed Budget'!SBB72</f>
        <v>0</v>
      </c>
      <c r="SAQ62" s="763">
        <f>'Detailed Budget'!SBC72</f>
        <v>0</v>
      </c>
      <c r="SAR62" s="763">
        <f>'Detailed Budget'!SBD72</f>
        <v>0</v>
      </c>
      <c r="SAS62" s="763">
        <f>'Detailed Budget'!SBE72</f>
        <v>0</v>
      </c>
      <c r="SAT62" s="763">
        <f>'Detailed Budget'!SBF72</f>
        <v>0</v>
      </c>
      <c r="SAU62" s="763">
        <f>'Detailed Budget'!SBG72</f>
        <v>0</v>
      </c>
      <c r="SAV62" s="763">
        <f>'Detailed Budget'!SBH72</f>
        <v>0</v>
      </c>
      <c r="SAW62" s="763">
        <f>'Detailed Budget'!SBI72</f>
        <v>0</v>
      </c>
      <c r="SAX62" s="763">
        <f>'Detailed Budget'!SBJ72</f>
        <v>0</v>
      </c>
      <c r="SAY62" s="763">
        <f>'Detailed Budget'!SBK72</f>
        <v>0</v>
      </c>
      <c r="SAZ62" s="763">
        <f>'Detailed Budget'!SBL72</f>
        <v>0</v>
      </c>
      <c r="SBA62" s="763">
        <f>'Detailed Budget'!SBM72</f>
        <v>0</v>
      </c>
      <c r="SBB62" s="763">
        <f>'Detailed Budget'!SBN72</f>
        <v>0</v>
      </c>
      <c r="SBC62" s="763">
        <f>'Detailed Budget'!SBO72</f>
        <v>0</v>
      </c>
      <c r="SBD62" s="763">
        <f>'Detailed Budget'!SBP72</f>
        <v>0</v>
      </c>
      <c r="SBE62" s="763">
        <f>'Detailed Budget'!SBQ72</f>
        <v>0</v>
      </c>
      <c r="SBF62" s="763">
        <f>'Detailed Budget'!SBR72</f>
        <v>0</v>
      </c>
      <c r="SBG62" s="763">
        <f>'Detailed Budget'!SBS72</f>
        <v>0</v>
      </c>
      <c r="SBH62" s="763">
        <f>'Detailed Budget'!SBT72</f>
        <v>0</v>
      </c>
      <c r="SBI62" s="763">
        <f>'Detailed Budget'!SBU72</f>
        <v>0</v>
      </c>
      <c r="SBJ62" s="763">
        <f>'Detailed Budget'!SBV72</f>
        <v>0</v>
      </c>
      <c r="SBK62" s="763">
        <f>'Detailed Budget'!SBW72</f>
        <v>0</v>
      </c>
      <c r="SBL62" s="763">
        <f>'Detailed Budget'!SBX72</f>
        <v>0</v>
      </c>
      <c r="SBM62" s="763">
        <f>'Detailed Budget'!SBY72</f>
        <v>0</v>
      </c>
      <c r="SBN62" s="763">
        <f>'Detailed Budget'!SBZ72</f>
        <v>0</v>
      </c>
      <c r="SBO62" s="763">
        <f>'Detailed Budget'!SCA72</f>
        <v>0</v>
      </c>
      <c r="SBP62" s="763">
        <f>'Detailed Budget'!SCB72</f>
        <v>0</v>
      </c>
      <c r="SBQ62" s="763">
        <f>'Detailed Budget'!SCC72</f>
        <v>0</v>
      </c>
      <c r="SBR62" s="763">
        <f>'Detailed Budget'!SCD72</f>
        <v>0</v>
      </c>
      <c r="SBS62" s="763">
        <f>'Detailed Budget'!SCE72</f>
        <v>0</v>
      </c>
      <c r="SBT62" s="763">
        <f>'Detailed Budget'!SCF72</f>
        <v>0</v>
      </c>
      <c r="SBU62" s="763">
        <f>'Detailed Budget'!SCG72</f>
        <v>0</v>
      </c>
      <c r="SBV62" s="763">
        <f>'Detailed Budget'!SCH72</f>
        <v>0</v>
      </c>
      <c r="SBW62" s="763">
        <f>'Detailed Budget'!SCI72</f>
        <v>0</v>
      </c>
      <c r="SBX62" s="763">
        <f>'Detailed Budget'!SCJ72</f>
        <v>0</v>
      </c>
      <c r="SBY62" s="763">
        <f>'Detailed Budget'!SCK72</f>
        <v>0</v>
      </c>
      <c r="SBZ62" s="763">
        <f>'Detailed Budget'!SCL72</f>
        <v>0</v>
      </c>
      <c r="SCA62" s="763">
        <f>'Detailed Budget'!SCM72</f>
        <v>0</v>
      </c>
      <c r="SCB62" s="763">
        <f>'Detailed Budget'!SCN72</f>
        <v>0</v>
      </c>
      <c r="SCC62" s="763">
        <f>'Detailed Budget'!SCO72</f>
        <v>0</v>
      </c>
      <c r="SCD62" s="763">
        <f>'Detailed Budget'!SCP72</f>
        <v>0</v>
      </c>
      <c r="SCE62" s="763">
        <f>'Detailed Budget'!SCQ72</f>
        <v>0</v>
      </c>
      <c r="SCF62" s="763">
        <f>'Detailed Budget'!SCR72</f>
        <v>0</v>
      </c>
      <c r="SCG62" s="763">
        <f>'Detailed Budget'!SCS72</f>
        <v>0</v>
      </c>
      <c r="SCH62" s="763">
        <f>'Detailed Budget'!SCT72</f>
        <v>0</v>
      </c>
      <c r="SCI62" s="763">
        <f>'Detailed Budget'!SCU72</f>
        <v>0</v>
      </c>
      <c r="SCJ62" s="763">
        <f>'Detailed Budget'!SCV72</f>
        <v>0</v>
      </c>
      <c r="SCK62" s="763">
        <f>'Detailed Budget'!SCW72</f>
        <v>0</v>
      </c>
      <c r="SCL62" s="763">
        <f>'Detailed Budget'!SCX72</f>
        <v>0</v>
      </c>
      <c r="SCM62" s="763">
        <f>'Detailed Budget'!SCY72</f>
        <v>0</v>
      </c>
      <c r="SCN62" s="763">
        <f>'Detailed Budget'!SCZ72</f>
        <v>0</v>
      </c>
      <c r="SCO62" s="763">
        <f>'Detailed Budget'!SDA72</f>
        <v>0</v>
      </c>
      <c r="SCP62" s="763">
        <f>'Detailed Budget'!SDB72</f>
        <v>0</v>
      </c>
      <c r="SCQ62" s="763">
        <f>'Detailed Budget'!SDC72</f>
        <v>0</v>
      </c>
      <c r="SCR62" s="763">
        <f>'Detailed Budget'!SDD72</f>
        <v>0</v>
      </c>
      <c r="SCS62" s="763">
        <f>'Detailed Budget'!SDE72</f>
        <v>0</v>
      </c>
      <c r="SCT62" s="763">
        <f>'Detailed Budget'!SDF72</f>
        <v>0</v>
      </c>
      <c r="SCU62" s="763">
        <f>'Detailed Budget'!SDG72</f>
        <v>0</v>
      </c>
      <c r="SCV62" s="763">
        <f>'Detailed Budget'!SDH72</f>
        <v>0</v>
      </c>
      <c r="SCW62" s="763">
        <f>'Detailed Budget'!SDI72</f>
        <v>0</v>
      </c>
      <c r="SCX62" s="763">
        <f>'Detailed Budget'!SDJ72</f>
        <v>0</v>
      </c>
      <c r="SCY62" s="763">
        <f>'Detailed Budget'!SDK72</f>
        <v>0</v>
      </c>
      <c r="SCZ62" s="763">
        <f>'Detailed Budget'!SDL72</f>
        <v>0</v>
      </c>
      <c r="SDA62" s="763">
        <f>'Detailed Budget'!SDM72</f>
        <v>0</v>
      </c>
      <c r="SDB62" s="763">
        <f>'Detailed Budget'!SDN72</f>
        <v>0</v>
      </c>
      <c r="SDC62" s="763">
        <f>'Detailed Budget'!SDO72</f>
        <v>0</v>
      </c>
      <c r="SDD62" s="763">
        <f>'Detailed Budget'!SDP72</f>
        <v>0</v>
      </c>
      <c r="SDE62" s="763">
        <f>'Detailed Budget'!SDQ72</f>
        <v>0</v>
      </c>
      <c r="SDF62" s="763">
        <f>'Detailed Budget'!SDR72</f>
        <v>0</v>
      </c>
      <c r="SDG62" s="763">
        <f>'Detailed Budget'!SDS72</f>
        <v>0</v>
      </c>
      <c r="SDH62" s="763">
        <f>'Detailed Budget'!SDT72</f>
        <v>0</v>
      </c>
      <c r="SDI62" s="763">
        <f>'Detailed Budget'!SDU72</f>
        <v>0</v>
      </c>
      <c r="SDJ62" s="763">
        <f>'Detailed Budget'!SDV72</f>
        <v>0</v>
      </c>
      <c r="SDK62" s="763">
        <f>'Detailed Budget'!SDW72</f>
        <v>0</v>
      </c>
      <c r="SDL62" s="763">
        <f>'Detailed Budget'!SDX72</f>
        <v>0</v>
      </c>
      <c r="SDM62" s="763">
        <f>'Detailed Budget'!SDY72</f>
        <v>0</v>
      </c>
      <c r="SDN62" s="763">
        <f>'Detailed Budget'!SDZ72</f>
        <v>0</v>
      </c>
      <c r="SDO62" s="763">
        <f>'Detailed Budget'!SEA72</f>
        <v>0</v>
      </c>
      <c r="SDP62" s="763">
        <f>'Detailed Budget'!SEB72</f>
        <v>0</v>
      </c>
      <c r="SDQ62" s="763">
        <f>'Detailed Budget'!SEC72</f>
        <v>0</v>
      </c>
      <c r="SDR62" s="763">
        <f>'Detailed Budget'!SED72</f>
        <v>0</v>
      </c>
      <c r="SDS62" s="763">
        <f>'Detailed Budget'!SEE72</f>
        <v>0</v>
      </c>
      <c r="SDT62" s="763">
        <f>'Detailed Budget'!SEF72</f>
        <v>0</v>
      </c>
      <c r="SDU62" s="763">
        <f>'Detailed Budget'!SEG72</f>
        <v>0</v>
      </c>
      <c r="SDV62" s="763">
        <f>'Detailed Budget'!SEH72</f>
        <v>0</v>
      </c>
      <c r="SDW62" s="763">
        <f>'Detailed Budget'!SEI72</f>
        <v>0</v>
      </c>
      <c r="SDX62" s="763">
        <f>'Detailed Budget'!SEJ72</f>
        <v>0</v>
      </c>
      <c r="SDY62" s="763">
        <f>'Detailed Budget'!SEK72</f>
        <v>0</v>
      </c>
      <c r="SDZ62" s="763">
        <f>'Detailed Budget'!SEL72</f>
        <v>0</v>
      </c>
      <c r="SEA62" s="763">
        <f>'Detailed Budget'!SEM72</f>
        <v>0</v>
      </c>
      <c r="SEB62" s="763">
        <f>'Detailed Budget'!SEN72</f>
        <v>0</v>
      </c>
      <c r="SEC62" s="763">
        <f>'Detailed Budget'!SEO72</f>
        <v>0</v>
      </c>
      <c r="SED62" s="763">
        <f>'Detailed Budget'!SEP72</f>
        <v>0</v>
      </c>
      <c r="SEE62" s="763">
        <f>'Detailed Budget'!SEQ72</f>
        <v>0</v>
      </c>
      <c r="SEF62" s="763">
        <f>'Detailed Budget'!SER72</f>
        <v>0</v>
      </c>
      <c r="SEG62" s="763">
        <f>'Detailed Budget'!SES72</f>
        <v>0</v>
      </c>
      <c r="SEH62" s="763">
        <f>'Detailed Budget'!SET72</f>
        <v>0</v>
      </c>
      <c r="SEI62" s="763">
        <f>'Detailed Budget'!SEU72</f>
        <v>0</v>
      </c>
      <c r="SEJ62" s="763">
        <f>'Detailed Budget'!SEV72</f>
        <v>0</v>
      </c>
      <c r="SEK62" s="763">
        <f>'Detailed Budget'!SEW72</f>
        <v>0</v>
      </c>
      <c r="SEL62" s="763">
        <f>'Detailed Budget'!SEX72</f>
        <v>0</v>
      </c>
      <c r="SEM62" s="763">
        <f>'Detailed Budget'!SEY72</f>
        <v>0</v>
      </c>
      <c r="SEN62" s="763">
        <f>'Detailed Budget'!SEZ72</f>
        <v>0</v>
      </c>
      <c r="SEO62" s="763">
        <f>'Detailed Budget'!SFA72</f>
        <v>0</v>
      </c>
      <c r="SEP62" s="763">
        <f>'Detailed Budget'!SFB72</f>
        <v>0</v>
      </c>
      <c r="SEQ62" s="763">
        <f>'Detailed Budget'!SFC72</f>
        <v>0</v>
      </c>
      <c r="SER62" s="763">
        <f>'Detailed Budget'!SFD72</f>
        <v>0</v>
      </c>
      <c r="SES62" s="763">
        <f>'Detailed Budget'!SFE72</f>
        <v>0</v>
      </c>
      <c r="SET62" s="763">
        <f>'Detailed Budget'!SFF72</f>
        <v>0</v>
      </c>
      <c r="SEU62" s="763">
        <f>'Detailed Budget'!SFG72</f>
        <v>0</v>
      </c>
      <c r="SEV62" s="763">
        <f>'Detailed Budget'!SFH72</f>
        <v>0</v>
      </c>
      <c r="SEW62" s="763">
        <f>'Detailed Budget'!SFI72</f>
        <v>0</v>
      </c>
      <c r="SEX62" s="763">
        <f>'Detailed Budget'!SFJ72</f>
        <v>0</v>
      </c>
      <c r="SEY62" s="763">
        <f>'Detailed Budget'!SFK72</f>
        <v>0</v>
      </c>
      <c r="SEZ62" s="763">
        <f>'Detailed Budget'!SFL72</f>
        <v>0</v>
      </c>
      <c r="SFA62" s="763">
        <f>'Detailed Budget'!SFM72</f>
        <v>0</v>
      </c>
      <c r="SFB62" s="763">
        <f>'Detailed Budget'!SFN72</f>
        <v>0</v>
      </c>
      <c r="SFC62" s="763">
        <f>'Detailed Budget'!SFO72</f>
        <v>0</v>
      </c>
      <c r="SFD62" s="763">
        <f>'Detailed Budget'!SFP72</f>
        <v>0</v>
      </c>
      <c r="SFE62" s="763">
        <f>'Detailed Budget'!SFQ72</f>
        <v>0</v>
      </c>
      <c r="SFF62" s="763">
        <f>'Detailed Budget'!SFR72</f>
        <v>0</v>
      </c>
      <c r="SFG62" s="763">
        <f>'Detailed Budget'!SFS72</f>
        <v>0</v>
      </c>
      <c r="SFH62" s="763">
        <f>'Detailed Budget'!SFT72</f>
        <v>0</v>
      </c>
      <c r="SFI62" s="763">
        <f>'Detailed Budget'!SFU72</f>
        <v>0</v>
      </c>
      <c r="SFJ62" s="763">
        <f>'Detailed Budget'!SFV72</f>
        <v>0</v>
      </c>
      <c r="SFK62" s="763">
        <f>'Detailed Budget'!SFW72</f>
        <v>0</v>
      </c>
      <c r="SFL62" s="763">
        <f>'Detailed Budget'!SFX72</f>
        <v>0</v>
      </c>
      <c r="SFM62" s="763">
        <f>'Detailed Budget'!SFY72</f>
        <v>0</v>
      </c>
      <c r="SFN62" s="763">
        <f>'Detailed Budget'!SFZ72</f>
        <v>0</v>
      </c>
      <c r="SFO62" s="763">
        <f>'Detailed Budget'!SGA72</f>
        <v>0</v>
      </c>
      <c r="SFP62" s="763">
        <f>'Detailed Budget'!SGB72</f>
        <v>0</v>
      </c>
      <c r="SFQ62" s="763">
        <f>'Detailed Budget'!SGC72</f>
        <v>0</v>
      </c>
      <c r="SFR62" s="763">
        <f>'Detailed Budget'!SGD72</f>
        <v>0</v>
      </c>
      <c r="SFS62" s="763">
        <f>'Detailed Budget'!SGE72</f>
        <v>0</v>
      </c>
      <c r="SFT62" s="763">
        <f>'Detailed Budget'!SGF72</f>
        <v>0</v>
      </c>
      <c r="SFU62" s="763">
        <f>'Detailed Budget'!SGG72</f>
        <v>0</v>
      </c>
      <c r="SFV62" s="763">
        <f>'Detailed Budget'!SGH72</f>
        <v>0</v>
      </c>
      <c r="SFW62" s="763">
        <f>'Detailed Budget'!SGI72</f>
        <v>0</v>
      </c>
      <c r="SFX62" s="763">
        <f>'Detailed Budget'!SGJ72</f>
        <v>0</v>
      </c>
      <c r="SFY62" s="763">
        <f>'Detailed Budget'!SGK72</f>
        <v>0</v>
      </c>
      <c r="SFZ62" s="763">
        <f>'Detailed Budget'!SGL72</f>
        <v>0</v>
      </c>
      <c r="SGA62" s="763">
        <f>'Detailed Budget'!SGM72</f>
        <v>0</v>
      </c>
      <c r="SGB62" s="763">
        <f>'Detailed Budget'!SGN72</f>
        <v>0</v>
      </c>
      <c r="SGC62" s="763">
        <f>'Detailed Budget'!SGO72</f>
        <v>0</v>
      </c>
      <c r="SGD62" s="763">
        <f>'Detailed Budget'!SGP72</f>
        <v>0</v>
      </c>
      <c r="SGE62" s="763">
        <f>'Detailed Budget'!SGQ72</f>
        <v>0</v>
      </c>
      <c r="SGF62" s="763">
        <f>'Detailed Budget'!SGR72</f>
        <v>0</v>
      </c>
      <c r="SGG62" s="763">
        <f>'Detailed Budget'!SGS72</f>
        <v>0</v>
      </c>
      <c r="SGH62" s="763">
        <f>'Detailed Budget'!SGT72</f>
        <v>0</v>
      </c>
      <c r="SGI62" s="763">
        <f>'Detailed Budget'!SGU72</f>
        <v>0</v>
      </c>
      <c r="SGJ62" s="763">
        <f>'Detailed Budget'!SGV72</f>
        <v>0</v>
      </c>
      <c r="SGK62" s="763">
        <f>'Detailed Budget'!SGW72</f>
        <v>0</v>
      </c>
      <c r="SGL62" s="763">
        <f>'Detailed Budget'!SGX72</f>
        <v>0</v>
      </c>
      <c r="SGM62" s="763">
        <f>'Detailed Budget'!SGY72</f>
        <v>0</v>
      </c>
      <c r="SGN62" s="763">
        <f>'Detailed Budget'!SGZ72</f>
        <v>0</v>
      </c>
      <c r="SGO62" s="763">
        <f>'Detailed Budget'!SHA72</f>
        <v>0</v>
      </c>
      <c r="SGP62" s="763">
        <f>'Detailed Budget'!SHB72</f>
        <v>0</v>
      </c>
      <c r="SGQ62" s="763">
        <f>'Detailed Budget'!SHC72</f>
        <v>0</v>
      </c>
      <c r="SGR62" s="763">
        <f>'Detailed Budget'!SHD72</f>
        <v>0</v>
      </c>
      <c r="SGS62" s="763">
        <f>'Detailed Budget'!SHE72</f>
        <v>0</v>
      </c>
      <c r="SGT62" s="763">
        <f>'Detailed Budget'!SHF72</f>
        <v>0</v>
      </c>
      <c r="SGU62" s="763">
        <f>'Detailed Budget'!SHG72</f>
        <v>0</v>
      </c>
      <c r="SGV62" s="763">
        <f>'Detailed Budget'!SHH72</f>
        <v>0</v>
      </c>
      <c r="SGW62" s="763">
        <f>'Detailed Budget'!SHI72</f>
        <v>0</v>
      </c>
      <c r="SGX62" s="763">
        <f>'Detailed Budget'!SHJ72</f>
        <v>0</v>
      </c>
      <c r="SGY62" s="763">
        <f>'Detailed Budget'!SHK72</f>
        <v>0</v>
      </c>
      <c r="SGZ62" s="763">
        <f>'Detailed Budget'!SHL72</f>
        <v>0</v>
      </c>
      <c r="SHA62" s="763">
        <f>'Detailed Budget'!SHM72</f>
        <v>0</v>
      </c>
      <c r="SHB62" s="763">
        <f>'Detailed Budget'!SHN72</f>
        <v>0</v>
      </c>
      <c r="SHC62" s="763">
        <f>'Detailed Budget'!SHO72</f>
        <v>0</v>
      </c>
      <c r="SHD62" s="763">
        <f>'Detailed Budget'!SHP72</f>
        <v>0</v>
      </c>
      <c r="SHE62" s="763">
        <f>'Detailed Budget'!SHQ72</f>
        <v>0</v>
      </c>
      <c r="SHF62" s="763">
        <f>'Detailed Budget'!SHR72</f>
        <v>0</v>
      </c>
      <c r="SHG62" s="763">
        <f>'Detailed Budget'!SHS72</f>
        <v>0</v>
      </c>
      <c r="SHH62" s="763">
        <f>'Detailed Budget'!SHT72</f>
        <v>0</v>
      </c>
      <c r="SHI62" s="763">
        <f>'Detailed Budget'!SHU72</f>
        <v>0</v>
      </c>
      <c r="SHJ62" s="763">
        <f>'Detailed Budget'!SHV72</f>
        <v>0</v>
      </c>
      <c r="SHK62" s="763">
        <f>'Detailed Budget'!SHW72</f>
        <v>0</v>
      </c>
      <c r="SHL62" s="763">
        <f>'Detailed Budget'!SHX72</f>
        <v>0</v>
      </c>
      <c r="SHM62" s="763">
        <f>'Detailed Budget'!SHY72</f>
        <v>0</v>
      </c>
      <c r="SHN62" s="763">
        <f>'Detailed Budget'!SHZ72</f>
        <v>0</v>
      </c>
      <c r="SHO62" s="763">
        <f>'Detailed Budget'!SIA72</f>
        <v>0</v>
      </c>
      <c r="SHP62" s="763">
        <f>'Detailed Budget'!SIB72</f>
        <v>0</v>
      </c>
      <c r="SHQ62" s="763">
        <f>'Detailed Budget'!SIC72</f>
        <v>0</v>
      </c>
      <c r="SHR62" s="763">
        <f>'Detailed Budget'!SID72</f>
        <v>0</v>
      </c>
      <c r="SHS62" s="763">
        <f>'Detailed Budget'!SIE72</f>
        <v>0</v>
      </c>
      <c r="SHT62" s="763">
        <f>'Detailed Budget'!SIF72</f>
        <v>0</v>
      </c>
      <c r="SHU62" s="763">
        <f>'Detailed Budget'!SIG72</f>
        <v>0</v>
      </c>
      <c r="SHV62" s="763">
        <f>'Detailed Budget'!SIH72</f>
        <v>0</v>
      </c>
      <c r="SHW62" s="763">
        <f>'Detailed Budget'!SII72</f>
        <v>0</v>
      </c>
      <c r="SHX62" s="763">
        <f>'Detailed Budget'!SIJ72</f>
        <v>0</v>
      </c>
      <c r="SHY62" s="763">
        <f>'Detailed Budget'!SIK72</f>
        <v>0</v>
      </c>
      <c r="SHZ62" s="763">
        <f>'Detailed Budget'!SIL72</f>
        <v>0</v>
      </c>
      <c r="SIA62" s="763">
        <f>'Detailed Budget'!SIM72</f>
        <v>0</v>
      </c>
      <c r="SIB62" s="763">
        <f>'Detailed Budget'!SIN72</f>
        <v>0</v>
      </c>
      <c r="SIC62" s="763">
        <f>'Detailed Budget'!SIO72</f>
        <v>0</v>
      </c>
      <c r="SID62" s="763">
        <f>'Detailed Budget'!SIP72</f>
        <v>0</v>
      </c>
      <c r="SIE62" s="763">
        <f>'Detailed Budget'!SIQ72</f>
        <v>0</v>
      </c>
      <c r="SIF62" s="763">
        <f>'Detailed Budget'!SIR72</f>
        <v>0</v>
      </c>
      <c r="SIG62" s="763">
        <f>'Detailed Budget'!SIS72</f>
        <v>0</v>
      </c>
      <c r="SIH62" s="763">
        <f>'Detailed Budget'!SIT72</f>
        <v>0</v>
      </c>
      <c r="SII62" s="763">
        <f>'Detailed Budget'!SIU72</f>
        <v>0</v>
      </c>
      <c r="SIJ62" s="763">
        <f>'Detailed Budget'!SIV72</f>
        <v>0</v>
      </c>
      <c r="SIK62" s="763">
        <f>'Detailed Budget'!SIW72</f>
        <v>0</v>
      </c>
      <c r="SIL62" s="763">
        <f>'Detailed Budget'!SIX72</f>
        <v>0</v>
      </c>
      <c r="SIM62" s="763">
        <f>'Detailed Budget'!SIY72</f>
        <v>0</v>
      </c>
      <c r="SIN62" s="763">
        <f>'Detailed Budget'!SIZ72</f>
        <v>0</v>
      </c>
      <c r="SIO62" s="763">
        <f>'Detailed Budget'!SJA72</f>
        <v>0</v>
      </c>
      <c r="SIP62" s="763">
        <f>'Detailed Budget'!SJB72</f>
        <v>0</v>
      </c>
      <c r="SIQ62" s="763">
        <f>'Detailed Budget'!SJC72</f>
        <v>0</v>
      </c>
      <c r="SIR62" s="763">
        <f>'Detailed Budget'!SJD72</f>
        <v>0</v>
      </c>
      <c r="SIS62" s="763">
        <f>'Detailed Budget'!SJE72</f>
        <v>0</v>
      </c>
      <c r="SIT62" s="763">
        <f>'Detailed Budget'!SJF72</f>
        <v>0</v>
      </c>
      <c r="SIU62" s="763">
        <f>'Detailed Budget'!SJG72</f>
        <v>0</v>
      </c>
      <c r="SIV62" s="763">
        <f>'Detailed Budget'!SJH72</f>
        <v>0</v>
      </c>
      <c r="SIW62" s="763">
        <f>'Detailed Budget'!SJI72</f>
        <v>0</v>
      </c>
      <c r="SIX62" s="763">
        <f>'Detailed Budget'!SJJ72</f>
        <v>0</v>
      </c>
      <c r="SIY62" s="763">
        <f>'Detailed Budget'!SJK72</f>
        <v>0</v>
      </c>
      <c r="SIZ62" s="763">
        <f>'Detailed Budget'!SJL72</f>
        <v>0</v>
      </c>
      <c r="SJA62" s="763">
        <f>'Detailed Budget'!SJM72</f>
        <v>0</v>
      </c>
      <c r="SJB62" s="763">
        <f>'Detailed Budget'!SJN72</f>
        <v>0</v>
      </c>
      <c r="SJC62" s="763">
        <f>'Detailed Budget'!SJO72</f>
        <v>0</v>
      </c>
      <c r="SJD62" s="763">
        <f>'Detailed Budget'!SJP72</f>
        <v>0</v>
      </c>
      <c r="SJE62" s="763">
        <f>'Detailed Budget'!SJQ72</f>
        <v>0</v>
      </c>
      <c r="SJF62" s="763">
        <f>'Detailed Budget'!SJR72</f>
        <v>0</v>
      </c>
      <c r="SJG62" s="763">
        <f>'Detailed Budget'!SJS72</f>
        <v>0</v>
      </c>
      <c r="SJH62" s="763">
        <f>'Detailed Budget'!SJT72</f>
        <v>0</v>
      </c>
      <c r="SJI62" s="763">
        <f>'Detailed Budget'!SJU72</f>
        <v>0</v>
      </c>
      <c r="SJJ62" s="763">
        <f>'Detailed Budget'!SJV72</f>
        <v>0</v>
      </c>
      <c r="SJK62" s="763">
        <f>'Detailed Budget'!SJW72</f>
        <v>0</v>
      </c>
      <c r="SJL62" s="763">
        <f>'Detailed Budget'!SJX72</f>
        <v>0</v>
      </c>
      <c r="SJM62" s="763">
        <f>'Detailed Budget'!SJY72</f>
        <v>0</v>
      </c>
      <c r="SJN62" s="763">
        <f>'Detailed Budget'!SJZ72</f>
        <v>0</v>
      </c>
      <c r="SJO62" s="763">
        <f>'Detailed Budget'!SKA72</f>
        <v>0</v>
      </c>
      <c r="SJP62" s="763">
        <f>'Detailed Budget'!SKB72</f>
        <v>0</v>
      </c>
      <c r="SJQ62" s="763">
        <f>'Detailed Budget'!SKC72</f>
        <v>0</v>
      </c>
      <c r="SJR62" s="763">
        <f>'Detailed Budget'!SKD72</f>
        <v>0</v>
      </c>
      <c r="SJS62" s="763">
        <f>'Detailed Budget'!SKE72</f>
        <v>0</v>
      </c>
      <c r="SJT62" s="763">
        <f>'Detailed Budget'!SKF72</f>
        <v>0</v>
      </c>
      <c r="SJU62" s="763">
        <f>'Detailed Budget'!SKG72</f>
        <v>0</v>
      </c>
      <c r="SJV62" s="763">
        <f>'Detailed Budget'!SKH72</f>
        <v>0</v>
      </c>
      <c r="SJW62" s="763">
        <f>'Detailed Budget'!SKI72</f>
        <v>0</v>
      </c>
      <c r="SJX62" s="763">
        <f>'Detailed Budget'!SKJ72</f>
        <v>0</v>
      </c>
      <c r="SJY62" s="763">
        <f>'Detailed Budget'!SKK72</f>
        <v>0</v>
      </c>
      <c r="SJZ62" s="763">
        <f>'Detailed Budget'!SKL72</f>
        <v>0</v>
      </c>
      <c r="SKA62" s="763">
        <f>'Detailed Budget'!SKM72</f>
        <v>0</v>
      </c>
      <c r="SKB62" s="763">
        <f>'Detailed Budget'!SKN72</f>
        <v>0</v>
      </c>
      <c r="SKC62" s="763">
        <f>'Detailed Budget'!SKO72</f>
        <v>0</v>
      </c>
      <c r="SKD62" s="763">
        <f>'Detailed Budget'!SKP72</f>
        <v>0</v>
      </c>
      <c r="SKE62" s="763">
        <f>'Detailed Budget'!SKQ72</f>
        <v>0</v>
      </c>
      <c r="SKF62" s="763">
        <f>'Detailed Budget'!SKR72</f>
        <v>0</v>
      </c>
      <c r="SKG62" s="763">
        <f>'Detailed Budget'!SKS72</f>
        <v>0</v>
      </c>
      <c r="SKH62" s="763">
        <f>'Detailed Budget'!SKT72</f>
        <v>0</v>
      </c>
      <c r="SKI62" s="763">
        <f>'Detailed Budget'!SKU72</f>
        <v>0</v>
      </c>
      <c r="SKJ62" s="763">
        <f>'Detailed Budget'!SKV72</f>
        <v>0</v>
      </c>
      <c r="SKK62" s="763">
        <f>'Detailed Budget'!SKW72</f>
        <v>0</v>
      </c>
      <c r="SKL62" s="763">
        <f>'Detailed Budget'!SKX72</f>
        <v>0</v>
      </c>
      <c r="SKM62" s="763">
        <f>'Detailed Budget'!SKY72</f>
        <v>0</v>
      </c>
      <c r="SKN62" s="763">
        <f>'Detailed Budget'!SKZ72</f>
        <v>0</v>
      </c>
      <c r="SKO62" s="763">
        <f>'Detailed Budget'!SLA72</f>
        <v>0</v>
      </c>
      <c r="SKP62" s="763">
        <f>'Detailed Budget'!SLB72</f>
        <v>0</v>
      </c>
      <c r="SKQ62" s="763">
        <f>'Detailed Budget'!SLC72</f>
        <v>0</v>
      </c>
      <c r="SKR62" s="763">
        <f>'Detailed Budget'!SLD72</f>
        <v>0</v>
      </c>
      <c r="SKS62" s="763">
        <f>'Detailed Budget'!SLE72</f>
        <v>0</v>
      </c>
      <c r="SKT62" s="763">
        <f>'Detailed Budget'!SLF72</f>
        <v>0</v>
      </c>
      <c r="SKU62" s="763">
        <f>'Detailed Budget'!SLG72</f>
        <v>0</v>
      </c>
      <c r="SKV62" s="763">
        <f>'Detailed Budget'!SLH72</f>
        <v>0</v>
      </c>
      <c r="SKW62" s="763">
        <f>'Detailed Budget'!SLI72</f>
        <v>0</v>
      </c>
      <c r="SKX62" s="763">
        <f>'Detailed Budget'!SLJ72</f>
        <v>0</v>
      </c>
      <c r="SKY62" s="763">
        <f>'Detailed Budget'!SLK72</f>
        <v>0</v>
      </c>
      <c r="SKZ62" s="763">
        <f>'Detailed Budget'!SLL72</f>
        <v>0</v>
      </c>
      <c r="SLA62" s="763">
        <f>'Detailed Budget'!SLM72</f>
        <v>0</v>
      </c>
      <c r="SLB62" s="763">
        <f>'Detailed Budget'!SLN72</f>
        <v>0</v>
      </c>
      <c r="SLC62" s="763">
        <f>'Detailed Budget'!SLO72</f>
        <v>0</v>
      </c>
      <c r="SLD62" s="763">
        <f>'Detailed Budget'!SLP72</f>
        <v>0</v>
      </c>
      <c r="SLE62" s="763">
        <f>'Detailed Budget'!SLQ72</f>
        <v>0</v>
      </c>
      <c r="SLF62" s="763">
        <f>'Detailed Budget'!SLR72</f>
        <v>0</v>
      </c>
      <c r="SLG62" s="763">
        <f>'Detailed Budget'!SLS72</f>
        <v>0</v>
      </c>
      <c r="SLH62" s="763">
        <f>'Detailed Budget'!SLT72</f>
        <v>0</v>
      </c>
      <c r="SLI62" s="763">
        <f>'Detailed Budget'!SLU72</f>
        <v>0</v>
      </c>
      <c r="SLJ62" s="763">
        <f>'Detailed Budget'!SLV72</f>
        <v>0</v>
      </c>
      <c r="SLK62" s="763">
        <f>'Detailed Budget'!SLW72</f>
        <v>0</v>
      </c>
      <c r="SLL62" s="763">
        <f>'Detailed Budget'!SLX72</f>
        <v>0</v>
      </c>
      <c r="SLM62" s="763">
        <f>'Detailed Budget'!SLY72</f>
        <v>0</v>
      </c>
      <c r="SLN62" s="763">
        <f>'Detailed Budget'!SLZ72</f>
        <v>0</v>
      </c>
      <c r="SLO62" s="763">
        <f>'Detailed Budget'!SMA72</f>
        <v>0</v>
      </c>
      <c r="SLP62" s="763">
        <f>'Detailed Budget'!SMB72</f>
        <v>0</v>
      </c>
      <c r="SLQ62" s="763">
        <f>'Detailed Budget'!SMC72</f>
        <v>0</v>
      </c>
      <c r="SLR62" s="763">
        <f>'Detailed Budget'!SMD72</f>
        <v>0</v>
      </c>
      <c r="SLS62" s="763">
        <f>'Detailed Budget'!SME72</f>
        <v>0</v>
      </c>
      <c r="SLT62" s="763">
        <f>'Detailed Budget'!SMF72</f>
        <v>0</v>
      </c>
      <c r="SLU62" s="763">
        <f>'Detailed Budget'!SMG72</f>
        <v>0</v>
      </c>
      <c r="SLV62" s="763">
        <f>'Detailed Budget'!SMH72</f>
        <v>0</v>
      </c>
      <c r="SLW62" s="763">
        <f>'Detailed Budget'!SMI72</f>
        <v>0</v>
      </c>
      <c r="SLX62" s="763">
        <f>'Detailed Budget'!SMJ72</f>
        <v>0</v>
      </c>
      <c r="SLY62" s="763">
        <f>'Detailed Budget'!SMK72</f>
        <v>0</v>
      </c>
      <c r="SLZ62" s="763">
        <f>'Detailed Budget'!SML72</f>
        <v>0</v>
      </c>
      <c r="SMA62" s="763">
        <f>'Detailed Budget'!SMM72</f>
        <v>0</v>
      </c>
      <c r="SMB62" s="763">
        <f>'Detailed Budget'!SMN72</f>
        <v>0</v>
      </c>
      <c r="SMC62" s="763">
        <f>'Detailed Budget'!SMO72</f>
        <v>0</v>
      </c>
      <c r="SMD62" s="763">
        <f>'Detailed Budget'!SMP72</f>
        <v>0</v>
      </c>
      <c r="SME62" s="763">
        <f>'Detailed Budget'!SMQ72</f>
        <v>0</v>
      </c>
      <c r="SMF62" s="763">
        <f>'Detailed Budget'!SMR72</f>
        <v>0</v>
      </c>
      <c r="SMG62" s="763">
        <f>'Detailed Budget'!SMS72</f>
        <v>0</v>
      </c>
      <c r="SMH62" s="763">
        <f>'Detailed Budget'!SMT72</f>
        <v>0</v>
      </c>
      <c r="SMI62" s="763">
        <f>'Detailed Budget'!SMU72</f>
        <v>0</v>
      </c>
      <c r="SMJ62" s="763">
        <f>'Detailed Budget'!SMV72</f>
        <v>0</v>
      </c>
      <c r="SMK62" s="763">
        <f>'Detailed Budget'!SMW72</f>
        <v>0</v>
      </c>
      <c r="SML62" s="763">
        <f>'Detailed Budget'!SMX72</f>
        <v>0</v>
      </c>
      <c r="SMM62" s="763">
        <f>'Detailed Budget'!SMY72</f>
        <v>0</v>
      </c>
      <c r="SMN62" s="763">
        <f>'Detailed Budget'!SMZ72</f>
        <v>0</v>
      </c>
      <c r="SMO62" s="763">
        <f>'Detailed Budget'!SNA72</f>
        <v>0</v>
      </c>
      <c r="SMP62" s="763">
        <f>'Detailed Budget'!SNB72</f>
        <v>0</v>
      </c>
      <c r="SMQ62" s="763">
        <f>'Detailed Budget'!SNC72</f>
        <v>0</v>
      </c>
      <c r="SMR62" s="763">
        <f>'Detailed Budget'!SND72</f>
        <v>0</v>
      </c>
      <c r="SMS62" s="763">
        <f>'Detailed Budget'!SNE72</f>
        <v>0</v>
      </c>
      <c r="SMT62" s="763">
        <f>'Detailed Budget'!SNF72</f>
        <v>0</v>
      </c>
      <c r="SMU62" s="763">
        <f>'Detailed Budget'!SNG72</f>
        <v>0</v>
      </c>
      <c r="SMV62" s="763">
        <f>'Detailed Budget'!SNH72</f>
        <v>0</v>
      </c>
      <c r="SMW62" s="763">
        <f>'Detailed Budget'!SNI72</f>
        <v>0</v>
      </c>
      <c r="SMX62" s="763">
        <f>'Detailed Budget'!SNJ72</f>
        <v>0</v>
      </c>
      <c r="SMY62" s="763">
        <f>'Detailed Budget'!SNK72</f>
        <v>0</v>
      </c>
      <c r="SMZ62" s="763">
        <f>'Detailed Budget'!SNL72</f>
        <v>0</v>
      </c>
      <c r="SNA62" s="763">
        <f>'Detailed Budget'!SNM72</f>
        <v>0</v>
      </c>
      <c r="SNB62" s="763">
        <f>'Detailed Budget'!SNN72</f>
        <v>0</v>
      </c>
      <c r="SNC62" s="763">
        <f>'Detailed Budget'!SNO72</f>
        <v>0</v>
      </c>
      <c r="SND62" s="763">
        <f>'Detailed Budget'!SNP72</f>
        <v>0</v>
      </c>
      <c r="SNE62" s="763">
        <f>'Detailed Budget'!SNQ72</f>
        <v>0</v>
      </c>
      <c r="SNF62" s="763">
        <f>'Detailed Budget'!SNR72</f>
        <v>0</v>
      </c>
      <c r="SNG62" s="763">
        <f>'Detailed Budget'!SNS72</f>
        <v>0</v>
      </c>
      <c r="SNH62" s="763">
        <f>'Detailed Budget'!SNT72</f>
        <v>0</v>
      </c>
      <c r="SNI62" s="763">
        <f>'Detailed Budget'!SNU72</f>
        <v>0</v>
      </c>
      <c r="SNJ62" s="763">
        <f>'Detailed Budget'!SNV72</f>
        <v>0</v>
      </c>
      <c r="SNK62" s="763">
        <f>'Detailed Budget'!SNW72</f>
        <v>0</v>
      </c>
      <c r="SNL62" s="763">
        <f>'Detailed Budget'!SNX72</f>
        <v>0</v>
      </c>
      <c r="SNM62" s="763">
        <f>'Detailed Budget'!SNY72</f>
        <v>0</v>
      </c>
      <c r="SNN62" s="763">
        <f>'Detailed Budget'!SNZ72</f>
        <v>0</v>
      </c>
      <c r="SNO62" s="763">
        <f>'Detailed Budget'!SOA72</f>
        <v>0</v>
      </c>
      <c r="SNP62" s="763">
        <f>'Detailed Budget'!SOB72</f>
        <v>0</v>
      </c>
      <c r="SNQ62" s="763">
        <f>'Detailed Budget'!SOC72</f>
        <v>0</v>
      </c>
      <c r="SNR62" s="763">
        <f>'Detailed Budget'!SOD72</f>
        <v>0</v>
      </c>
      <c r="SNS62" s="763">
        <f>'Detailed Budget'!SOE72</f>
        <v>0</v>
      </c>
      <c r="SNT62" s="763">
        <f>'Detailed Budget'!SOF72</f>
        <v>0</v>
      </c>
      <c r="SNU62" s="763">
        <f>'Detailed Budget'!SOG72</f>
        <v>0</v>
      </c>
      <c r="SNV62" s="763">
        <f>'Detailed Budget'!SOH72</f>
        <v>0</v>
      </c>
      <c r="SNW62" s="763">
        <f>'Detailed Budget'!SOI72</f>
        <v>0</v>
      </c>
      <c r="SNX62" s="763">
        <f>'Detailed Budget'!SOJ72</f>
        <v>0</v>
      </c>
      <c r="SNY62" s="763">
        <f>'Detailed Budget'!SOK72</f>
        <v>0</v>
      </c>
      <c r="SNZ62" s="763">
        <f>'Detailed Budget'!SOL72</f>
        <v>0</v>
      </c>
      <c r="SOA62" s="763">
        <f>'Detailed Budget'!SOM72</f>
        <v>0</v>
      </c>
      <c r="SOB62" s="763">
        <f>'Detailed Budget'!SON72</f>
        <v>0</v>
      </c>
      <c r="SOC62" s="763">
        <f>'Detailed Budget'!SOO72</f>
        <v>0</v>
      </c>
      <c r="SOD62" s="763">
        <f>'Detailed Budget'!SOP72</f>
        <v>0</v>
      </c>
      <c r="SOE62" s="763">
        <f>'Detailed Budget'!SOQ72</f>
        <v>0</v>
      </c>
      <c r="SOF62" s="763">
        <f>'Detailed Budget'!SOR72</f>
        <v>0</v>
      </c>
      <c r="SOG62" s="763">
        <f>'Detailed Budget'!SOS72</f>
        <v>0</v>
      </c>
      <c r="SOH62" s="763">
        <f>'Detailed Budget'!SOT72</f>
        <v>0</v>
      </c>
      <c r="SOI62" s="763">
        <f>'Detailed Budget'!SOU72</f>
        <v>0</v>
      </c>
      <c r="SOJ62" s="763">
        <f>'Detailed Budget'!SOV72</f>
        <v>0</v>
      </c>
      <c r="SOK62" s="763">
        <f>'Detailed Budget'!SOW72</f>
        <v>0</v>
      </c>
      <c r="SOL62" s="763">
        <f>'Detailed Budget'!SOX72</f>
        <v>0</v>
      </c>
      <c r="SOM62" s="763">
        <f>'Detailed Budget'!SOY72</f>
        <v>0</v>
      </c>
      <c r="SON62" s="763">
        <f>'Detailed Budget'!SOZ72</f>
        <v>0</v>
      </c>
      <c r="SOO62" s="763">
        <f>'Detailed Budget'!SPA72</f>
        <v>0</v>
      </c>
      <c r="SOP62" s="763">
        <f>'Detailed Budget'!SPB72</f>
        <v>0</v>
      </c>
      <c r="SOQ62" s="763">
        <f>'Detailed Budget'!SPC72</f>
        <v>0</v>
      </c>
      <c r="SOR62" s="763">
        <f>'Detailed Budget'!SPD72</f>
        <v>0</v>
      </c>
      <c r="SOS62" s="763">
        <f>'Detailed Budget'!SPE72</f>
        <v>0</v>
      </c>
      <c r="SOT62" s="763">
        <f>'Detailed Budget'!SPF72</f>
        <v>0</v>
      </c>
      <c r="SOU62" s="763">
        <f>'Detailed Budget'!SPG72</f>
        <v>0</v>
      </c>
      <c r="SOV62" s="763">
        <f>'Detailed Budget'!SPH72</f>
        <v>0</v>
      </c>
      <c r="SOW62" s="763">
        <f>'Detailed Budget'!SPI72</f>
        <v>0</v>
      </c>
      <c r="SOX62" s="763">
        <f>'Detailed Budget'!SPJ72</f>
        <v>0</v>
      </c>
      <c r="SOY62" s="763">
        <f>'Detailed Budget'!SPK72</f>
        <v>0</v>
      </c>
      <c r="SOZ62" s="763">
        <f>'Detailed Budget'!SPL72</f>
        <v>0</v>
      </c>
      <c r="SPA62" s="763">
        <f>'Detailed Budget'!SPM72</f>
        <v>0</v>
      </c>
      <c r="SPB62" s="763">
        <f>'Detailed Budget'!SPN72</f>
        <v>0</v>
      </c>
      <c r="SPC62" s="763">
        <f>'Detailed Budget'!SPO72</f>
        <v>0</v>
      </c>
      <c r="SPD62" s="763">
        <f>'Detailed Budget'!SPP72</f>
        <v>0</v>
      </c>
      <c r="SPE62" s="763">
        <f>'Detailed Budget'!SPQ72</f>
        <v>0</v>
      </c>
      <c r="SPF62" s="763">
        <f>'Detailed Budget'!SPR72</f>
        <v>0</v>
      </c>
      <c r="SPG62" s="763">
        <f>'Detailed Budget'!SPS72</f>
        <v>0</v>
      </c>
      <c r="SPH62" s="763">
        <f>'Detailed Budget'!SPT72</f>
        <v>0</v>
      </c>
      <c r="SPI62" s="763">
        <f>'Detailed Budget'!SPU72</f>
        <v>0</v>
      </c>
      <c r="SPJ62" s="763">
        <f>'Detailed Budget'!SPV72</f>
        <v>0</v>
      </c>
      <c r="SPK62" s="763">
        <f>'Detailed Budget'!SPW72</f>
        <v>0</v>
      </c>
      <c r="SPL62" s="763">
        <f>'Detailed Budget'!SPX72</f>
        <v>0</v>
      </c>
      <c r="SPM62" s="763">
        <f>'Detailed Budget'!SPY72</f>
        <v>0</v>
      </c>
      <c r="SPN62" s="763">
        <f>'Detailed Budget'!SPZ72</f>
        <v>0</v>
      </c>
      <c r="SPO62" s="763">
        <f>'Detailed Budget'!SQA72</f>
        <v>0</v>
      </c>
      <c r="SPP62" s="763">
        <f>'Detailed Budget'!SQB72</f>
        <v>0</v>
      </c>
      <c r="SPQ62" s="763">
        <f>'Detailed Budget'!SQC72</f>
        <v>0</v>
      </c>
      <c r="SPR62" s="763">
        <f>'Detailed Budget'!SQD72</f>
        <v>0</v>
      </c>
      <c r="SPS62" s="763">
        <f>'Detailed Budget'!SQE72</f>
        <v>0</v>
      </c>
      <c r="SPT62" s="763">
        <f>'Detailed Budget'!SQF72</f>
        <v>0</v>
      </c>
      <c r="SPU62" s="763">
        <f>'Detailed Budget'!SQG72</f>
        <v>0</v>
      </c>
      <c r="SPV62" s="763">
        <f>'Detailed Budget'!SQH72</f>
        <v>0</v>
      </c>
      <c r="SPW62" s="763">
        <f>'Detailed Budget'!SQI72</f>
        <v>0</v>
      </c>
      <c r="SPX62" s="763">
        <f>'Detailed Budget'!SQJ72</f>
        <v>0</v>
      </c>
      <c r="SPY62" s="763">
        <f>'Detailed Budget'!SQK72</f>
        <v>0</v>
      </c>
      <c r="SPZ62" s="763">
        <f>'Detailed Budget'!SQL72</f>
        <v>0</v>
      </c>
      <c r="SQA62" s="763">
        <f>'Detailed Budget'!SQM72</f>
        <v>0</v>
      </c>
      <c r="SQB62" s="763">
        <f>'Detailed Budget'!SQN72</f>
        <v>0</v>
      </c>
      <c r="SQC62" s="763">
        <f>'Detailed Budget'!SQO72</f>
        <v>0</v>
      </c>
      <c r="SQD62" s="763">
        <f>'Detailed Budget'!SQP72</f>
        <v>0</v>
      </c>
      <c r="SQE62" s="763">
        <f>'Detailed Budget'!SQQ72</f>
        <v>0</v>
      </c>
      <c r="SQF62" s="763">
        <f>'Detailed Budget'!SQR72</f>
        <v>0</v>
      </c>
      <c r="SQG62" s="763">
        <f>'Detailed Budget'!SQS72</f>
        <v>0</v>
      </c>
      <c r="SQH62" s="763">
        <f>'Detailed Budget'!SQT72</f>
        <v>0</v>
      </c>
      <c r="SQI62" s="763">
        <f>'Detailed Budget'!SQU72</f>
        <v>0</v>
      </c>
      <c r="SQJ62" s="763">
        <f>'Detailed Budget'!SQV72</f>
        <v>0</v>
      </c>
      <c r="SQK62" s="763">
        <f>'Detailed Budget'!SQW72</f>
        <v>0</v>
      </c>
      <c r="SQL62" s="763">
        <f>'Detailed Budget'!SQX72</f>
        <v>0</v>
      </c>
      <c r="SQM62" s="763">
        <f>'Detailed Budget'!SQY72</f>
        <v>0</v>
      </c>
      <c r="SQN62" s="763">
        <f>'Detailed Budget'!SQZ72</f>
        <v>0</v>
      </c>
      <c r="SQO62" s="763">
        <f>'Detailed Budget'!SRA72</f>
        <v>0</v>
      </c>
      <c r="SQP62" s="763">
        <f>'Detailed Budget'!SRB72</f>
        <v>0</v>
      </c>
      <c r="SQQ62" s="763">
        <f>'Detailed Budget'!SRC72</f>
        <v>0</v>
      </c>
      <c r="SQR62" s="763">
        <f>'Detailed Budget'!SRD72</f>
        <v>0</v>
      </c>
      <c r="SQS62" s="763">
        <f>'Detailed Budget'!SRE72</f>
        <v>0</v>
      </c>
      <c r="SQT62" s="763">
        <f>'Detailed Budget'!SRF72</f>
        <v>0</v>
      </c>
      <c r="SQU62" s="763">
        <f>'Detailed Budget'!SRG72</f>
        <v>0</v>
      </c>
      <c r="SQV62" s="763">
        <f>'Detailed Budget'!SRH72</f>
        <v>0</v>
      </c>
      <c r="SQW62" s="763">
        <f>'Detailed Budget'!SRI72</f>
        <v>0</v>
      </c>
      <c r="SQX62" s="763">
        <f>'Detailed Budget'!SRJ72</f>
        <v>0</v>
      </c>
      <c r="SQY62" s="763">
        <f>'Detailed Budget'!SRK72</f>
        <v>0</v>
      </c>
      <c r="SQZ62" s="763">
        <f>'Detailed Budget'!SRL72</f>
        <v>0</v>
      </c>
      <c r="SRA62" s="763">
        <f>'Detailed Budget'!SRM72</f>
        <v>0</v>
      </c>
      <c r="SRB62" s="763">
        <f>'Detailed Budget'!SRN72</f>
        <v>0</v>
      </c>
      <c r="SRC62" s="763">
        <f>'Detailed Budget'!SRO72</f>
        <v>0</v>
      </c>
      <c r="SRD62" s="763">
        <f>'Detailed Budget'!SRP72</f>
        <v>0</v>
      </c>
      <c r="SRE62" s="763">
        <f>'Detailed Budget'!SRQ72</f>
        <v>0</v>
      </c>
      <c r="SRF62" s="763">
        <f>'Detailed Budget'!SRR72</f>
        <v>0</v>
      </c>
      <c r="SRG62" s="763">
        <f>'Detailed Budget'!SRS72</f>
        <v>0</v>
      </c>
      <c r="SRH62" s="763">
        <f>'Detailed Budget'!SRT72</f>
        <v>0</v>
      </c>
      <c r="SRI62" s="763">
        <f>'Detailed Budget'!SRU72</f>
        <v>0</v>
      </c>
      <c r="SRJ62" s="763">
        <f>'Detailed Budget'!SRV72</f>
        <v>0</v>
      </c>
      <c r="SRK62" s="763">
        <f>'Detailed Budget'!SRW72</f>
        <v>0</v>
      </c>
      <c r="SRL62" s="763">
        <f>'Detailed Budget'!SRX72</f>
        <v>0</v>
      </c>
      <c r="SRM62" s="763">
        <f>'Detailed Budget'!SRY72</f>
        <v>0</v>
      </c>
      <c r="SRN62" s="763">
        <f>'Detailed Budget'!SRZ72</f>
        <v>0</v>
      </c>
      <c r="SRO62" s="763">
        <f>'Detailed Budget'!SSA72</f>
        <v>0</v>
      </c>
      <c r="SRP62" s="763">
        <f>'Detailed Budget'!SSB72</f>
        <v>0</v>
      </c>
      <c r="SRQ62" s="763">
        <f>'Detailed Budget'!SSC72</f>
        <v>0</v>
      </c>
      <c r="SRR62" s="763">
        <f>'Detailed Budget'!SSD72</f>
        <v>0</v>
      </c>
      <c r="SRS62" s="763">
        <f>'Detailed Budget'!SSE72</f>
        <v>0</v>
      </c>
      <c r="SRT62" s="763">
        <f>'Detailed Budget'!SSF72</f>
        <v>0</v>
      </c>
      <c r="SRU62" s="763">
        <f>'Detailed Budget'!SSG72</f>
        <v>0</v>
      </c>
      <c r="SRV62" s="763">
        <f>'Detailed Budget'!SSH72</f>
        <v>0</v>
      </c>
      <c r="SRW62" s="763">
        <f>'Detailed Budget'!SSI72</f>
        <v>0</v>
      </c>
      <c r="SRX62" s="763">
        <f>'Detailed Budget'!SSJ72</f>
        <v>0</v>
      </c>
      <c r="SRY62" s="763">
        <f>'Detailed Budget'!SSK72</f>
        <v>0</v>
      </c>
      <c r="SRZ62" s="763">
        <f>'Detailed Budget'!SSL72</f>
        <v>0</v>
      </c>
      <c r="SSA62" s="763">
        <f>'Detailed Budget'!SSM72</f>
        <v>0</v>
      </c>
      <c r="SSB62" s="763">
        <f>'Detailed Budget'!SSN72</f>
        <v>0</v>
      </c>
      <c r="SSC62" s="763">
        <f>'Detailed Budget'!SSO72</f>
        <v>0</v>
      </c>
      <c r="SSD62" s="763">
        <f>'Detailed Budget'!SSP72</f>
        <v>0</v>
      </c>
      <c r="SSE62" s="763">
        <f>'Detailed Budget'!SSQ72</f>
        <v>0</v>
      </c>
      <c r="SSF62" s="763">
        <f>'Detailed Budget'!SSR72</f>
        <v>0</v>
      </c>
      <c r="SSG62" s="763">
        <f>'Detailed Budget'!SSS72</f>
        <v>0</v>
      </c>
      <c r="SSH62" s="763">
        <f>'Detailed Budget'!SST72</f>
        <v>0</v>
      </c>
      <c r="SSI62" s="763">
        <f>'Detailed Budget'!SSU72</f>
        <v>0</v>
      </c>
      <c r="SSJ62" s="763">
        <f>'Detailed Budget'!SSV72</f>
        <v>0</v>
      </c>
      <c r="SSK62" s="763">
        <f>'Detailed Budget'!SSW72</f>
        <v>0</v>
      </c>
      <c r="SSL62" s="763">
        <f>'Detailed Budget'!SSX72</f>
        <v>0</v>
      </c>
      <c r="SSM62" s="763">
        <f>'Detailed Budget'!SSY72</f>
        <v>0</v>
      </c>
      <c r="SSN62" s="763">
        <f>'Detailed Budget'!SSZ72</f>
        <v>0</v>
      </c>
      <c r="SSO62" s="763">
        <f>'Detailed Budget'!STA72</f>
        <v>0</v>
      </c>
      <c r="SSP62" s="763">
        <f>'Detailed Budget'!STB72</f>
        <v>0</v>
      </c>
      <c r="SSQ62" s="763">
        <f>'Detailed Budget'!STC72</f>
        <v>0</v>
      </c>
      <c r="SSR62" s="763">
        <f>'Detailed Budget'!STD72</f>
        <v>0</v>
      </c>
      <c r="SSS62" s="763">
        <f>'Detailed Budget'!STE72</f>
        <v>0</v>
      </c>
      <c r="SST62" s="763">
        <f>'Detailed Budget'!STF72</f>
        <v>0</v>
      </c>
      <c r="SSU62" s="763">
        <f>'Detailed Budget'!STG72</f>
        <v>0</v>
      </c>
      <c r="SSV62" s="763">
        <f>'Detailed Budget'!STH72</f>
        <v>0</v>
      </c>
      <c r="SSW62" s="763">
        <f>'Detailed Budget'!STI72</f>
        <v>0</v>
      </c>
      <c r="SSX62" s="763">
        <f>'Detailed Budget'!STJ72</f>
        <v>0</v>
      </c>
      <c r="SSY62" s="763">
        <f>'Detailed Budget'!STK72</f>
        <v>0</v>
      </c>
      <c r="SSZ62" s="763">
        <f>'Detailed Budget'!STL72</f>
        <v>0</v>
      </c>
      <c r="STA62" s="763">
        <f>'Detailed Budget'!STM72</f>
        <v>0</v>
      </c>
      <c r="STB62" s="763">
        <f>'Detailed Budget'!STN72</f>
        <v>0</v>
      </c>
      <c r="STC62" s="763">
        <f>'Detailed Budget'!STO72</f>
        <v>0</v>
      </c>
      <c r="STD62" s="763">
        <f>'Detailed Budget'!STP72</f>
        <v>0</v>
      </c>
      <c r="STE62" s="763">
        <f>'Detailed Budget'!STQ72</f>
        <v>0</v>
      </c>
      <c r="STF62" s="763">
        <f>'Detailed Budget'!STR72</f>
        <v>0</v>
      </c>
      <c r="STG62" s="763">
        <f>'Detailed Budget'!STS72</f>
        <v>0</v>
      </c>
      <c r="STH62" s="763">
        <f>'Detailed Budget'!STT72</f>
        <v>0</v>
      </c>
      <c r="STI62" s="763">
        <f>'Detailed Budget'!STU72</f>
        <v>0</v>
      </c>
      <c r="STJ62" s="763">
        <f>'Detailed Budget'!STV72</f>
        <v>0</v>
      </c>
      <c r="STK62" s="763">
        <f>'Detailed Budget'!STW72</f>
        <v>0</v>
      </c>
      <c r="STL62" s="763">
        <f>'Detailed Budget'!STX72</f>
        <v>0</v>
      </c>
      <c r="STM62" s="763">
        <f>'Detailed Budget'!STY72</f>
        <v>0</v>
      </c>
      <c r="STN62" s="763">
        <f>'Detailed Budget'!STZ72</f>
        <v>0</v>
      </c>
      <c r="STO62" s="763">
        <f>'Detailed Budget'!SUA72</f>
        <v>0</v>
      </c>
      <c r="STP62" s="763">
        <f>'Detailed Budget'!SUB72</f>
        <v>0</v>
      </c>
      <c r="STQ62" s="763">
        <f>'Detailed Budget'!SUC72</f>
        <v>0</v>
      </c>
      <c r="STR62" s="763">
        <f>'Detailed Budget'!SUD72</f>
        <v>0</v>
      </c>
      <c r="STS62" s="763">
        <f>'Detailed Budget'!SUE72</f>
        <v>0</v>
      </c>
      <c r="STT62" s="763">
        <f>'Detailed Budget'!SUF72</f>
        <v>0</v>
      </c>
      <c r="STU62" s="763">
        <f>'Detailed Budget'!SUG72</f>
        <v>0</v>
      </c>
      <c r="STV62" s="763">
        <f>'Detailed Budget'!SUH72</f>
        <v>0</v>
      </c>
      <c r="STW62" s="763">
        <f>'Detailed Budget'!SUI72</f>
        <v>0</v>
      </c>
      <c r="STX62" s="763">
        <f>'Detailed Budget'!SUJ72</f>
        <v>0</v>
      </c>
      <c r="STY62" s="763">
        <f>'Detailed Budget'!SUK72</f>
        <v>0</v>
      </c>
      <c r="STZ62" s="763">
        <f>'Detailed Budget'!SUL72</f>
        <v>0</v>
      </c>
      <c r="SUA62" s="763">
        <f>'Detailed Budget'!SUM72</f>
        <v>0</v>
      </c>
      <c r="SUB62" s="763">
        <f>'Detailed Budget'!SUN72</f>
        <v>0</v>
      </c>
      <c r="SUC62" s="763">
        <f>'Detailed Budget'!SUO72</f>
        <v>0</v>
      </c>
      <c r="SUD62" s="763">
        <f>'Detailed Budget'!SUP72</f>
        <v>0</v>
      </c>
      <c r="SUE62" s="763">
        <f>'Detailed Budget'!SUQ72</f>
        <v>0</v>
      </c>
      <c r="SUF62" s="763">
        <f>'Detailed Budget'!SUR72</f>
        <v>0</v>
      </c>
      <c r="SUG62" s="763">
        <f>'Detailed Budget'!SUS72</f>
        <v>0</v>
      </c>
      <c r="SUH62" s="763">
        <f>'Detailed Budget'!SUT72</f>
        <v>0</v>
      </c>
      <c r="SUI62" s="763">
        <f>'Detailed Budget'!SUU72</f>
        <v>0</v>
      </c>
      <c r="SUJ62" s="763">
        <f>'Detailed Budget'!SUV72</f>
        <v>0</v>
      </c>
      <c r="SUK62" s="763">
        <f>'Detailed Budget'!SUW72</f>
        <v>0</v>
      </c>
      <c r="SUL62" s="763">
        <f>'Detailed Budget'!SUX72</f>
        <v>0</v>
      </c>
      <c r="SUM62" s="763">
        <f>'Detailed Budget'!SUY72</f>
        <v>0</v>
      </c>
      <c r="SUN62" s="763">
        <f>'Detailed Budget'!SUZ72</f>
        <v>0</v>
      </c>
      <c r="SUO62" s="763">
        <f>'Detailed Budget'!SVA72</f>
        <v>0</v>
      </c>
      <c r="SUP62" s="763">
        <f>'Detailed Budget'!SVB72</f>
        <v>0</v>
      </c>
      <c r="SUQ62" s="763">
        <f>'Detailed Budget'!SVC72</f>
        <v>0</v>
      </c>
      <c r="SUR62" s="763">
        <f>'Detailed Budget'!SVD72</f>
        <v>0</v>
      </c>
      <c r="SUS62" s="763">
        <f>'Detailed Budget'!SVE72</f>
        <v>0</v>
      </c>
      <c r="SUT62" s="763">
        <f>'Detailed Budget'!SVF72</f>
        <v>0</v>
      </c>
      <c r="SUU62" s="763">
        <f>'Detailed Budget'!SVG72</f>
        <v>0</v>
      </c>
      <c r="SUV62" s="763">
        <f>'Detailed Budget'!SVH72</f>
        <v>0</v>
      </c>
      <c r="SUW62" s="763">
        <f>'Detailed Budget'!SVI72</f>
        <v>0</v>
      </c>
      <c r="SUX62" s="763">
        <f>'Detailed Budget'!SVJ72</f>
        <v>0</v>
      </c>
      <c r="SUY62" s="763">
        <f>'Detailed Budget'!SVK72</f>
        <v>0</v>
      </c>
      <c r="SUZ62" s="763">
        <f>'Detailed Budget'!SVL72</f>
        <v>0</v>
      </c>
      <c r="SVA62" s="763">
        <f>'Detailed Budget'!SVM72</f>
        <v>0</v>
      </c>
      <c r="SVB62" s="763">
        <f>'Detailed Budget'!SVN72</f>
        <v>0</v>
      </c>
      <c r="SVC62" s="763">
        <f>'Detailed Budget'!SVO72</f>
        <v>0</v>
      </c>
      <c r="SVD62" s="763">
        <f>'Detailed Budget'!SVP72</f>
        <v>0</v>
      </c>
      <c r="SVE62" s="763">
        <f>'Detailed Budget'!SVQ72</f>
        <v>0</v>
      </c>
      <c r="SVF62" s="763">
        <f>'Detailed Budget'!SVR72</f>
        <v>0</v>
      </c>
      <c r="SVG62" s="763">
        <f>'Detailed Budget'!SVS72</f>
        <v>0</v>
      </c>
      <c r="SVH62" s="763">
        <f>'Detailed Budget'!SVT72</f>
        <v>0</v>
      </c>
      <c r="SVI62" s="763">
        <f>'Detailed Budget'!SVU72</f>
        <v>0</v>
      </c>
      <c r="SVJ62" s="763">
        <f>'Detailed Budget'!SVV72</f>
        <v>0</v>
      </c>
      <c r="SVK62" s="763">
        <f>'Detailed Budget'!SVW72</f>
        <v>0</v>
      </c>
      <c r="SVL62" s="763">
        <f>'Detailed Budget'!SVX72</f>
        <v>0</v>
      </c>
      <c r="SVM62" s="763">
        <f>'Detailed Budget'!SVY72</f>
        <v>0</v>
      </c>
      <c r="SVN62" s="763">
        <f>'Detailed Budget'!SVZ72</f>
        <v>0</v>
      </c>
      <c r="SVO62" s="763">
        <f>'Detailed Budget'!SWA72</f>
        <v>0</v>
      </c>
      <c r="SVP62" s="763">
        <f>'Detailed Budget'!SWB72</f>
        <v>0</v>
      </c>
      <c r="SVQ62" s="763">
        <f>'Detailed Budget'!SWC72</f>
        <v>0</v>
      </c>
      <c r="SVR62" s="763">
        <f>'Detailed Budget'!SWD72</f>
        <v>0</v>
      </c>
      <c r="SVS62" s="763">
        <f>'Detailed Budget'!SWE72</f>
        <v>0</v>
      </c>
      <c r="SVT62" s="763">
        <f>'Detailed Budget'!SWF72</f>
        <v>0</v>
      </c>
      <c r="SVU62" s="763">
        <f>'Detailed Budget'!SWG72</f>
        <v>0</v>
      </c>
      <c r="SVV62" s="763">
        <f>'Detailed Budget'!SWH72</f>
        <v>0</v>
      </c>
      <c r="SVW62" s="763">
        <f>'Detailed Budget'!SWI72</f>
        <v>0</v>
      </c>
      <c r="SVX62" s="763">
        <f>'Detailed Budget'!SWJ72</f>
        <v>0</v>
      </c>
      <c r="SVY62" s="763">
        <f>'Detailed Budget'!SWK72</f>
        <v>0</v>
      </c>
      <c r="SVZ62" s="763">
        <f>'Detailed Budget'!SWL72</f>
        <v>0</v>
      </c>
      <c r="SWA62" s="763">
        <f>'Detailed Budget'!SWM72</f>
        <v>0</v>
      </c>
      <c r="SWB62" s="763">
        <f>'Detailed Budget'!SWN72</f>
        <v>0</v>
      </c>
      <c r="SWC62" s="763">
        <f>'Detailed Budget'!SWO72</f>
        <v>0</v>
      </c>
      <c r="SWD62" s="763">
        <f>'Detailed Budget'!SWP72</f>
        <v>0</v>
      </c>
      <c r="SWE62" s="763">
        <f>'Detailed Budget'!SWQ72</f>
        <v>0</v>
      </c>
      <c r="SWF62" s="763">
        <f>'Detailed Budget'!SWR72</f>
        <v>0</v>
      </c>
      <c r="SWG62" s="763">
        <f>'Detailed Budget'!SWS72</f>
        <v>0</v>
      </c>
      <c r="SWH62" s="763">
        <f>'Detailed Budget'!SWT72</f>
        <v>0</v>
      </c>
      <c r="SWI62" s="763">
        <f>'Detailed Budget'!SWU72</f>
        <v>0</v>
      </c>
      <c r="SWJ62" s="763">
        <f>'Detailed Budget'!SWV72</f>
        <v>0</v>
      </c>
      <c r="SWK62" s="763">
        <f>'Detailed Budget'!SWW72</f>
        <v>0</v>
      </c>
      <c r="SWL62" s="763">
        <f>'Detailed Budget'!SWX72</f>
        <v>0</v>
      </c>
      <c r="SWM62" s="763">
        <f>'Detailed Budget'!SWY72</f>
        <v>0</v>
      </c>
      <c r="SWN62" s="763">
        <f>'Detailed Budget'!SWZ72</f>
        <v>0</v>
      </c>
      <c r="SWO62" s="763">
        <f>'Detailed Budget'!SXA72</f>
        <v>0</v>
      </c>
      <c r="SWP62" s="763">
        <f>'Detailed Budget'!SXB72</f>
        <v>0</v>
      </c>
      <c r="SWQ62" s="763">
        <f>'Detailed Budget'!SXC72</f>
        <v>0</v>
      </c>
      <c r="SWR62" s="763">
        <f>'Detailed Budget'!SXD72</f>
        <v>0</v>
      </c>
      <c r="SWS62" s="763">
        <f>'Detailed Budget'!SXE72</f>
        <v>0</v>
      </c>
      <c r="SWT62" s="763">
        <f>'Detailed Budget'!SXF72</f>
        <v>0</v>
      </c>
      <c r="SWU62" s="763">
        <f>'Detailed Budget'!SXG72</f>
        <v>0</v>
      </c>
      <c r="SWV62" s="763">
        <f>'Detailed Budget'!SXH72</f>
        <v>0</v>
      </c>
      <c r="SWW62" s="763">
        <f>'Detailed Budget'!SXI72</f>
        <v>0</v>
      </c>
      <c r="SWX62" s="763">
        <f>'Detailed Budget'!SXJ72</f>
        <v>0</v>
      </c>
      <c r="SWY62" s="763">
        <f>'Detailed Budget'!SXK72</f>
        <v>0</v>
      </c>
      <c r="SWZ62" s="763">
        <f>'Detailed Budget'!SXL72</f>
        <v>0</v>
      </c>
      <c r="SXA62" s="763">
        <f>'Detailed Budget'!SXM72</f>
        <v>0</v>
      </c>
      <c r="SXB62" s="763">
        <f>'Detailed Budget'!SXN72</f>
        <v>0</v>
      </c>
      <c r="SXC62" s="763">
        <f>'Detailed Budget'!SXO72</f>
        <v>0</v>
      </c>
      <c r="SXD62" s="763">
        <f>'Detailed Budget'!SXP72</f>
        <v>0</v>
      </c>
      <c r="SXE62" s="763">
        <f>'Detailed Budget'!SXQ72</f>
        <v>0</v>
      </c>
      <c r="SXF62" s="763">
        <f>'Detailed Budget'!SXR72</f>
        <v>0</v>
      </c>
      <c r="SXG62" s="763">
        <f>'Detailed Budget'!SXS72</f>
        <v>0</v>
      </c>
      <c r="SXH62" s="763">
        <f>'Detailed Budget'!SXT72</f>
        <v>0</v>
      </c>
      <c r="SXI62" s="763">
        <f>'Detailed Budget'!SXU72</f>
        <v>0</v>
      </c>
      <c r="SXJ62" s="763">
        <f>'Detailed Budget'!SXV72</f>
        <v>0</v>
      </c>
      <c r="SXK62" s="763">
        <f>'Detailed Budget'!SXW72</f>
        <v>0</v>
      </c>
      <c r="SXL62" s="763">
        <f>'Detailed Budget'!SXX72</f>
        <v>0</v>
      </c>
      <c r="SXM62" s="763">
        <f>'Detailed Budget'!SXY72</f>
        <v>0</v>
      </c>
      <c r="SXN62" s="763">
        <f>'Detailed Budget'!SXZ72</f>
        <v>0</v>
      </c>
      <c r="SXO62" s="763">
        <f>'Detailed Budget'!SYA72</f>
        <v>0</v>
      </c>
      <c r="SXP62" s="763">
        <f>'Detailed Budget'!SYB72</f>
        <v>0</v>
      </c>
      <c r="SXQ62" s="763">
        <f>'Detailed Budget'!SYC72</f>
        <v>0</v>
      </c>
      <c r="SXR62" s="763">
        <f>'Detailed Budget'!SYD72</f>
        <v>0</v>
      </c>
      <c r="SXS62" s="763">
        <f>'Detailed Budget'!SYE72</f>
        <v>0</v>
      </c>
      <c r="SXT62" s="763">
        <f>'Detailed Budget'!SYF72</f>
        <v>0</v>
      </c>
      <c r="SXU62" s="763">
        <f>'Detailed Budget'!SYG72</f>
        <v>0</v>
      </c>
      <c r="SXV62" s="763">
        <f>'Detailed Budget'!SYH72</f>
        <v>0</v>
      </c>
      <c r="SXW62" s="763">
        <f>'Detailed Budget'!SYI72</f>
        <v>0</v>
      </c>
      <c r="SXX62" s="763">
        <f>'Detailed Budget'!SYJ72</f>
        <v>0</v>
      </c>
      <c r="SXY62" s="763">
        <f>'Detailed Budget'!SYK72</f>
        <v>0</v>
      </c>
      <c r="SXZ62" s="763">
        <f>'Detailed Budget'!SYL72</f>
        <v>0</v>
      </c>
      <c r="SYA62" s="763">
        <f>'Detailed Budget'!SYM72</f>
        <v>0</v>
      </c>
      <c r="SYB62" s="763">
        <f>'Detailed Budget'!SYN72</f>
        <v>0</v>
      </c>
      <c r="SYC62" s="763">
        <f>'Detailed Budget'!SYO72</f>
        <v>0</v>
      </c>
      <c r="SYD62" s="763">
        <f>'Detailed Budget'!SYP72</f>
        <v>0</v>
      </c>
      <c r="SYE62" s="763">
        <f>'Detailed Budget'!SYQ72</f>
        <v>0</v>
      </c>
      <c r="SYF62" s="763">
        <f>'Detailed Budget'!SYR72</f>
        <v>0</v>
      </c>
      <c r="SYG62" s="763">
        <f>'Detailed Budget'!SYS72</f>
        <v>0</v>
      </c>
      <c r="SYH62" s="763">
        <f>'Detailed Budget'!SYT72</f>
        <v>0</v>
      </c>
      <c r="SYI62" s="763">
        <f>'Detailed Budget'!SYU72</f>
        <v>0</v>
      </c>
      <c r="SYJ62" s="763">
        <f>'Detailed Budget'!SYV72</f>
        <v>0</v>
      </c>
      <c r="SYK62" s="763">
        <f>'Detailed Budget'!SYW72</f>
        <v>0</v>
      </c>
      <c r="SYL62" s="763">
        <f>'Detailed Budget'!SYX72</f>
        <v>0</v>
      </c>
      <c r="SYM62" s="763">
        <f>'Detailed Budget'!SYY72</f>
        <v>0</v>
      </c>
      <c r="SYN62" s="763">
        <f>'Detailed Budget'!SYZ72</f>
        <v>0</v>
      </c>
      <c r="SYO62" s="763">
        <f>'Detailed Budget'!SZA72</f>
        <v>0</v>
      </c>
      <c r="SYP62" s="763">
        <f>'Detailed Budget'!SZB72</f>
        <v>0</v>
      </c>
      <c r="SYQ62" s="763">
        <f>'Detailed Budget'!SZC72</f>
        <v>0</v>
      </c>
      <c r="SYR62" s="763">
        <f>'Detailed Budget'!SZD72</f>
        <v>0</v>
      </c>
      <c r="SYS62" s="763">
        <f>'Detailed Budget'!SZE72</f>
        <v>0</v>
      </c>
      <c r="SYT62" s="763">
        <f>'Detailed Budget'!SZF72</f>
        <v>0</v>
      </c>
      <c r="SYU62" s="763">
        <f>'Detailed Budget'!SZG72</f>
        <v>0</v>
      </c>
      <c r="SYV62" s="763">
        <f>'Detailed Budget'!SZH72</f>
        <v>0</v>
      </c>
      <c r="SYW62" s="763">
        <f>'Detailed Budget'!SZI72</f>
        <v>0</v>
      </c>
      <c r="SYX62" s="763">
        <f>'Detailed Budget'!SZJ72</f>
        <v>0</v>
      </c>
      <c r="SYY62" s="763">
        <f>'Detailed Budget'!SZK72</f>
        <v>0</v>
      </c>
      <c r="SYZ62" s="763">
        <f>'Detailed Budget'!SZL72</f>
        <v>0</v>
      </c>
      <c r="SZA62" s="763">
        <f>'Detailed Budget'!SZM72</f>
        <v>0</v>
      </c>
      <c r="SZB62" s="763">
        <f>'Detailed Budget'!SZN72</f>
        <v>0</v>
      </c>
      <c r="SZC62" s="763">
        <f>'Detailed Budget'!SZO72</f>
        <v>0</v>
      </c>
      <c r="SZD62" s="763">
        <f>'Detailed Budget'!SZP72</f>
        <v>0</v>
      </c>
      <c r="SZE62" s="763">
        <f>'Detailed Budget'!SZQ72</f>
        <v>0</v>
      </c>
      <c r="SZF62" s="763">
        <f>'Detailed Budget'!SZR72</f>
        <v>0</v>
      </c>
      <c r="SZG62" s="763">
        <f>'Detailed Budget'!SZS72</f>
        <v>0</v>
      </c>
      <c r="SZH62" s="763">
        <f>'Detailed Budget'!SZT72</f>
        <v>0</v>
      </c>
      <c r="SZI62" s="763">
        <f>'Detailed Budget'!SZU72</f>
        <v>0</v>
      </c>
      <c r="SZJ62" s="763">
        <f>'Detailed Budget'!SZV72</f>
        <v>0</v>
      </c>
      <c r="SZK62" s="763">
        <f>'Detailed Budget'!SZW72</f>
        <v>0</v>
      </c>
      <c r="SZL62" s="763">
        <f>'Detailed Budget'!SZX72</f>
        <v>0</v>
      </c>
      <c r="SZM62" s="763">
        <f>'Detailed Budget'!SZY72</f>
        <v>0</v>
      </c>
      <c r="SZN62" s="763">
        <f>'Detailed Budget'!SZZ72</f>
        <v>0</v>
      </c>
      <c r="SZO62" s="763">
        <f>'Detailed Budget'!TAA72</f>
        <v>0</v>
      </c>
      <c r="SZP62" s="763">
        <f>'Detailed Budget'!TAB72</f>
        <v>0</v>
      </c>
      <c r="SZQ62" s="763">
        <f>'Detailed Budget'!TAC72</f>
        <v>0</v>
      </c>
      <c r="SZR62" s="763">
        <f>'Detailed Budget'!TAD72</f>
        <v>0</v>
      </c>
      <c r="SZS62" s="763">
        <f>'Detailed Budget'!TAE72</f>
        <v>0</v>
      </c>
      <c r="SZT62" s="763">
        <f>'Detailed Budget'!TAF72</f>
        <v>0</v>
      </c>
      <c r="SZU62" s="763">
        <f>'Detailed Budget'!TAG72</f>
        <v>0</v>
      </c>
      <c r="SZV62" s="763">
        <f>'Detailed Budget'!TAH72</f>
        <v>0</v>
      </c>
      <c r="SZW62" s="763">
        <f>'Detailed Budget'!TAI72</f>
        <v>0</v>
      </c>
      <c r="SZX62" s="763">
        <f>'Detailed Budget'!TAJ72</f>
        <v>0</v>
      </c>
      <c r="SZY62" s="763">
        <f>'Detailed Budget'!TAK72</f>
        <v>0</v>
      </c>
      <c r="SZZ62" s="763">
        <f>'Detailed Budget'!TAL72</f>
        <v>0</v>
      </c>
      <c r="TAA62" s="763">
        <f>'Detailed Budget'!TAM72</f>
        <v>0</v>
      </c>
      <c r="TAB62" s="763">
        <f>'Detailed Budget'!TAN72</f>
        <v>0</v>
      </c>
      <c r="TAC62" s="763">
        <f>'Detailed Budget'!TAO72</f>
        <v>0</v>
      </c>
      <c r="TAD62" s="763">
        <f>'Detailed Budget'!TAP72</f>
        <v>0</v>
      </c>
      <c r="TAE62" s="763">
        <f>'Detailed Budget'!TAQ72</f>
        <v>0</v>
      </c>
      <c r="TAF62" s="763">
        <f>'Detailed Budget'!TAR72</f>
        <v>0</v>
      </c>
      <c r="TAG62" s="763">
        <f>'Detailed Budget'!TAS72</f>
        <v>0</v>
      </c>
      <c r="TAH62" s="763">
        <f>'Detailed Budget'!TAT72</f>
        <v>0</v>
      </c>
      <c r="TAI62" s="763">
        <f>'Detailed Budget'!TAU72</f>
        <v>0</v>
      </c>
      <c r="TAJ62" s="763">
        <f>'Detailed Budget'!TAV72</f>
        <v>0</v>
      </c>
      <c r="TAK62" s="763">
        <f>'Detailed Budget'!TAW72</f>
        <v>0</v>
      </c>
      <c r="TAL62" s="763">
        <f>'Detailed Budget'!TAX72</f>
        <v>0</v>
      </c>
      <c r="TAM62" s="763">
        <f>'Detailed Budget'!TAY72</f>
        <v>0</v>
      </c>
      <c r="TAN62" s="763">
        <f>'Detailed Budget'!TAZ72</f>
        <v>0</v>
      </c>
      <c r="TAO62" s="763">
        <f>'Detailed Budget'!TBA72</f>
        <v>0</v>
      </c>
      <c r="TAP62" s="763">
        <f>'Detailed Budget'!TBB72</f>
        <v>0</v>
      </c>
      <c r="TAQ62" s="763">
        <f>'Detailed Budget'!TBC72</f>
        <v>0</v>
      </c>
      <c r="TAR62" s="763">
        <f>'Detailed Budget'!TBD72</f>
        <v>0</v>
      </c>
      <c r="TAS62" s="763">
        <f>'Detailed Budget'!TBE72</f>
        <v>0</v>
      </c>
      <c r="TAT62" s="763">
        <f>'Detailed Budget'!TBF72</f>
        <v>0</v>
      </c>
      <c r="TAU62" s="763">
        <f>'Detailed Budget'!TBG72</f>
        <v>0</v>
      </c>
      <c r="TAV62" s="763">
        <f>'Detailed Budget'!TBH72</f>
        <v>0</v>
      </c>
      <c r="TAW62" s="763">
        <f>'Detailed Budget'!TBI72</f>
        <v>0</v>
      </c>
      <c r="TAX62" s="763">
        <f>'Detailed Budget'!TBJ72</f>
        <v>0</v>
      </c>
      <c r="TAY62" s="763">
        <f>'Detailed Budget'!TBK72</f>
        <v>0</v>
      </c>
      <c r="TAZ62" s="763">
        <f>'Detailed Budget'!TBL72</f>
        <v>0</v>
      </c>
      <c r="TBA62" s="763">
        <f>'Detailed Budget'!TBM72</f>
        <v>0</v>
      </c>
      <c r="TBB62" s="763">
        <f>'Detailed Budget'!TBN72</f>
        <v>0</v>
      </c>
      <c r="TBC62" s="763">
        <f>'Detailed Budget'!TBO72</f>
        <v>0</v>
      </c>
      <c r="TBD62" s="763">
        <f>'Detailed Budget'!TBP72</f>
        <v>0</v>
      </c>
      <c r="TBE62" s="763">
        <f>'Detailed Budget'!TBQ72</f>
        <v>0</v>
      </c>
      <c r="TBF62" s="763">
        <f>'Detailed Budget'!TBR72</f>
        <v>0</v>
      </c>
      <c r="TBG62" s="763">
        <f>'Detailed Budget'!TBS72</f>
        <v>0</v>
      </c>
      <c r="TBH62" s="763">
        <f>'Detailed Budget'!TBT72</f>
        <v>0</v>
      </c>
      <c r="TBI62" s="763">
        <f>'Detailed Budget'!TBU72</f>
        <v>0</v>
      </c>
      <c r="TBJ62" s="763">
        <f>'Detailed Budget'!TBV72</f>
        <v>0</v>
      </c>
      <c r="TBK62" s="763">
        <f>'Detailed Budget'!TBW72</f>
        <v>0</v>
      </c>
      <c r="TBL62" s="763">
        <f>'Detailed Budget'!TBX72</f>
        <v>0</v>
      </c>
      <c r="TBM62" s="763">
        <f>'Detailed Budget'!TBY72</f>
        <v>0</v>
      </c>
      <c r="TBN62" s="763">
        <f>'Detailed Budget'!TBZ72</f>
        <v>0</v>
      </c>
      <c r="TBO62" s="763">
        <f>'Detailed Budget'!TCA72</f>
        <v>0</v>
      </c>
      <c r="TBP62" s="763">
        <f>'Detailed Budget'!TCB72</f>
        <v>0</v>
      </c>
      <c r="TBQ62" s="763">
        <f>'Detailed Budget'!TCC72</f>
        <v>0</v>
      </c>
      <c r="TBR62" s="763">
        <f>'Detailed Budget'!TCD72</f>
        <v>0</v>
      </c>
      <c r="TBS62" s="763">
        <f>'Detailed Budget'!TCE72</f>
        <v>0</v>
      </c>
      <c r="TBT62" s="763">
        <f>'Detailed Budget'!TCF72</f>
        <v>0</v>
      </c>
      <c r="TBU62" s="763">
        <f>'Detailed Budget'!TCG72</f>
        <v>0</v>
      </c>
      <c r="TBV62" s="763">
        <f>'Detailed Budget'!TCH72</f>
        <v>0</v>
      </c>
      <c r="TBW62" s="763">
        <f>'Detailed Budget'!TCI72</f>
        <v>0</v>
      </c>
      <c r="TBX62" s="763">
        <f>'Detailed Budget'!TCJ72</f>
        <v>0</v>
      </c>
      <c r="TBY62" s="763">
        <f>'Detailed Budget'!TCK72</f>
        <v>0</v>
      </c>
      <c r="TBZ62" s="763">
        <f>'Detailed Budget'!TCL72</f>
        <v>0</v>
      </c>
      <c r="TCA62" s="763">
        <f>'Detailed Budget'!TCM72</f>
        <v>0</v>
      </c>
      <c r="TCB62" s="763">
        <f>'Detailed Budget'!TCN72</f>
        <v>0</v>
      </c>
      <c r="TCC62" s="763">
        <f>'Detailed Budget'!TCO72</f>
        <v>0</v>
      </c>
      <c r="TCD62" s="763">
        <f>'Detailed Budget'!TCP72</f>
        <v>0</v>
      </c>
      <c r="TCE62" s="763">
        <f>'Detailed Budget'!TCQ72</f>
        <v>0</v>
      </c>
      <c r="TCF62" s="763">
        <f>'Detailed Budget'!TCR72</f>
        <v>0</v>
      </c>
      <c r="TCG62" s="763">
        <f>'Detailed Budget'!TCS72</f>
        <v>0</v>
      </c>
      <c r="TCH62" s="763">
        <f>'Detailed Budget'!TCT72</f>
        <v>0</v>
      </c>
      <c r="TCI62" s="763">
        <f>'Detailed Budget'!TCU72</f>
        <v>0</v>
      </c>
      <c r="TCJ62" s="763">
        <f>'Detailed Budget'!TCV72</f>
        <v>0</v>
      </c>
      <c r="TCK62" s="763">
        <f>'Detailed Budget'!TCW72</f>
        <v>0</v>
      </c>
      <c r="TCL62" s="763">
        <f>'Detailed Budget'!TCX72</f>
        <v>0</v>
      </c>
      <c r="TCM62" s="763">
        <f>'Detailed Budget'!TCY72</f>
        <v>0</v>
      </c>
      <c r="TCN62" s="763">
        <f>'Detailed Budget'!TCZ72</f>
        <v>0</v>
      </c>
      <c r="TCO62" s="763">
        <f>'Detailed Budget'!TDA72</f>
        <v>0</v>
      </c>
      <c r="TCP62" s="763">
        <f>'Detailed Budget'!TDB72</f>
        <v>0</v>
      </c>
      <c r="TCQ62" s="763">
        <f>'Detailed Budget'!TDC72</f>
        <v>0</v>
      </c>
      <c r="TCR62" s="763">
        <f>'Detailed Budget'!TDD72</f>
        <v>0</v>
      </c>
      <c r="TCS62" s="763">
        <f>'Detailed Budget'!TDE72</f>
        <v>0</v>
      </c>
      <c r="TCT62" s="763">
        <f>'Detailed Budget'!TDF72</f>
        <v>0</v>
      </c>
      <c r="TCU62" s="763">
        <f>'Detailed Budget'!TDG72</f>
        <v>0</v>
      </c>
      <c r="TCV62" s="763">
        <f>'Detailed Budget'!TDH72</f>
        <v>0</v>
      </c>
      <c r="TCW62" s="763">
        <f>'Detailed Budget'!TDI72</f>
        <v>0</v>
      </c>
      <c r="TCX62" s="763">
        <f>'Detailed Budget'!TDJ72</f>
        <v>0</v>
      </c>
      <c r="TCY62" s="763">
        <f>'Detailed Budget'!TDK72</f>
        <v>0</v>
      </c>
      <c r="TCZ62" s="763">
        <f>'Detailed Budget'!TDL72</f>
        <v>0</v>
      </c>
      <c r="TDA62" s="763">
        <f>'Detailed Budget'!TDM72</f>
        <v>0</v>
      </c>
      <c r="TDB62" s="763">
        <f>'Detailed Budget'!TDN72</f>
        <v>0</v>
      </c>
      <c r="TDC62" s="763">
        <f>'Detailed Budget'!TDO72</f>
        <v>0</v>
      </c>
      <c r="TDD62" s="763">
        <f>'Detailed Budget'!TDP72</f>
        <v>0</v>
      </c>
      <c r="TDE62" s="763">
        <f>'Detailed Budget'!TDQ72</f>
        <v>0</v>
      </c>
      <c r="TDF62" s="763">
        <f>'Detailed Budget'!TDR72</f>
        <v>0</v>
      </c>
      <c r="TDG62" s="763">
        <f>'Detailed Budget'!TDS72</f>
        <v>0</v>
      </c>
      <c r="TDH62" s="763">
        <f>'Detailed Budget'!TDT72</f>
        <v>0</v>
      </c>
      <c r="TDI62" s="763">
        <f>'Detailed Budget'!TDU72</f>
        <v>0</v>
      </c>
      <c r="TDJ62" s="763">
        <f>'Detailed Budget'!TDV72</f>
        <v>0</v>
      </c>
      <c r="TDK62" s="763">
        <f>'Detailed Budget'!TDW72</f>
        <v>0</v>
      </c>
      <c r="TDL62" s="763">
        <f>'Detailed Budget'!TDX72</f>
        <v>0</v>
      </c>
      <c r="TDM62" s="763">
        <f>'Detailed Budget'!TDY72</f>
        <v>0</v>
      </c>
      <c r="TDN62" s="763">
        <f>'Detailed Budget'!TDZ72</f>
        <v>0</v>
      </c>
      <c r="TDO62" s="763">
        <f>'Detailed Budget'!TEA72</f>
        <v>0</v>
      </c>
      <c r="TDP62" s="763">
        <f>'Detailed Budget'!TEB72</f>
        <v>0</v>
      </c>
      <c r="TDQ62" s="763">
        <f>'Detailed Budget'!TEC72</f>
        <v>0</v>
      </c>
      <c r="TDR62" s="763">
        <f>'Detailed Budget'!TED72</f>
        <v>0</v>
      </c>
      <c r="TDS62" s="763">
        <f>'Detailed Budget'!TEE72</f>
        <v>0</v>
      </c>
      <c r="TDT62" s="763">
        <f>'Detailed Budget'!TEF72</f>
        <v>0</v>
      </c>
      <c r="TDU62" s="763">
        <f>'Detailed Budget'!TEG72</f>
        <v>0</v>
      </c>
      <c r="TDV62" s="763">
        <f>'Detailed Budget'!TEH72</f>
        <v>0</v>
      </c>
      <c r="TDW62" s="763">
        <f>'Detailed Budget'!TEI72</f>
        <v>0</v>
      </c>
      <c r="TDX62" s="763">
        <f>'Detailed Budget'!TEJ72</f>
        <v>0</v>
      </c>
      <c r="TDY62" s="763">
        <f>'Detailed Budget'!TEK72</f>
        <v>0</v>
      </c>
      <c r="TDZ62" s="763">
        <f>'Detailed Budget'!TEL72</f>
        <v>0</v>
      </c>
      <c r="TEA62" s="763">
        <f>'Detailed Budget'!TEM72</f>
        <v>0</v>
      </c>
      <c r="TEB62" s="763">
        <f>'Detailed Budget'!TEN72</f>
        <v>0</v>
      </c>
      <c r="TEC62" s="763">
        <f>'Detailed Budget'!TEO72</f>
        <v>0</v>
      </c>
      <c r="TED62" s="763">
        <f>'Detailed Budget'!TEP72</f>
        <v>0</v>
      </c>
      <c r="TEE62" s="763">
        <f>'Detailed Budget'!TEQ72</f>
        <v>0</v>
      </c>
      <c r="TEF62" s="763">
        <f>'Detailed Budget'!TER72</f>
        <v>0</v>
      </c>
      <c r="TEG62" s="763">
        <f>'Detailed Budget'!TES72</f>
        <v>0</v>
      </c>
      <c r="TEH62" s="763">
        <f>'Detailed Budget'!TET72</f>
        <v>0</v>
      </c>
      <c r="TEI62" s="763">
        <f>'Detailed Budget'!TEU72</f>
        <v>0</v>
      </c>
      <c r="TEJ62" s="763">
        <f>'Detailed Budget'!TEV72</f>
        <v>0</v>
      </c>
      <c r="TEK62" s="763">
        <f>'Detailed Budget'!TEW72</f>
        <v>0</v>
      </c>
      <c r="TEL62" s="763">
        <f>'Detailed Budget'!TEX72</f>
        <v>0</v>
      </c>
      <c r="TEM62" s="763">
        <f>'Detailed Budget'!TEY72</f>
        <v>0</v>
      </c>
      <c r="TEN62" s="763">
        <f>'Detailed Budget'!TEZ72</f>
        <v>0</v>
      </c>
      <c r="TEO62" s="763">
        <f>'Detailed Budget'!TFA72</f>
        <v>0</v>
      </c>
      <c r="TEP62" s="763">
        <f>'Detailed Budget'!TFB72</f>
        <v>0</v>
      </c>
      <c r="TEQ62" s="763">
        <f>'Detailed Budget'!TFC72</f>
        <v>0</v>
      </c>
      <c r="TER62" s="763">
        <f>'Detailed Budget'!TFD72</f>
        <v>0</v>
      </c>
      <c r="TES62" s="763">
        <f>'Detailed Budget'!TFE72</f>
        <v>0</v>
      </c>
      <c r="TET62" s="763">
        <f>'Detailed Budget'!TFF72</f>
        <v>0</v>
      </c>
      <c r="TEU62" s="763">
        <f>'Detailed Budget'!TFG72</f>
        <v>0</v>
      </c>
      <c r="TEV62" s="763">
        <f>'Detailed Budget'!TFH72</f>
        <v>0</v>
      </c>
      <c r="TEW62" s="763">
        <f>'Detailed Budget'!TFI72</f>
        <v>0</v>
      </c>
      <c r="TEX62" s="763">
        <f>'Detailed Budget'!TFJ72</f>
        <v>0</v>
      </c>
      <c r="TEY62" s="763">
        <f>'Detailed Budget'!TFK72</f>
        <v>0</v>
      </c>
      <c r="TEZ62" s="763">
        <f>'Detailed Budget'!TFL72</f>
        <v>0</v>
      </c>
      <c r="TFA62" s="763">
        <f>'Detailed Budget'!TFM72</f>
        <v>0</v>
      </c>
      <c r="TFB62" s="763">
        <f>'Detailed Budget'!TFN72</f>
        <v>0</v>
      </c>
      <c r="TFC62" s="763">
        <f>'Detailed Budget'!TFO72</f>
        <v>0</v>
      </c>
      <c r="TFD62" s="763">
        <f>'Detailed Budget'!TFP72</f>
        <v>0</v>
      </c>
      <c r="TFE62" s="763">
        <f>'Detailed Budget'!TFQ72</f>
        <v>0</v>
      </c>
      <c r="TFF62" s="763">
        <f>'Detailed Budget'!TFR72</f>
        <v>0</v>
      </c>
      <c r="TFG62" s="763">
        <f>'Detailed Budget'!TFS72</f>
        <v>0</v>
      </c>
      <c r="TFH62" s="763">
        <f>'Detailed Budget'!TFT72</f>
        <v>0</v>
      </c>
      <c r="TFI62" s="763">
        <f>'Detailed Budget'!TFU72</f>
        <v>0</v>
      </c>
      <c r="TFJ62" s="763">
        <f>'Detailed Budget'!TFV72</f>
        <v>0</v>
      </c>
      <c r="TFK62" s="763">
        <f>'Detailed Budget'!TFW72</f>
        <v>0</v>
      </c>
      <c r="TFL62" s="763">
        <f>'Detailed Budget'!TFX72</f>
        <v>0</v>
      </c>
      <c r="TFM62" s="763">
        <f>'Detailed Budget'!TFY72</f>
        <v>0</v>
      </c>
      <c r="TFN62" s="763">
        <f>'Detailed Budget'!TFZ72</f>
        <v>0</v>
      </c>
      <c r="TFO62" s="763">
        <f>'Detailed Budget'!TGA72</f>
        <v>0</v>
      </c>
      <c r="TFP62" s="763">
        <f>'Detailed Budget'!TGB72</f>
        <v>0</v>
      </c>
      <c r="TFQ62" s="763">
        <f>'Detailed Budget'!TGC72</f>
        <v>0</v>
      </c>
      <c r="TFR62" s="763">
        <f>'Detailed Budget'!TGD72</f>
        <v>0</v>
      </c>
      <c r="TFS62" s="763">
        <f>'Detailed Budget'!TGE72</f>
        <v>0</v>
      </c>
      <c r="TFT62" s="763">
        <f>'Detailed Budget'!TGF72</f>
        <v>0</v>
      </c>
      <c r="TFU62" s="763">
        <f>'Detailed Budget'!TGG72</f>
        <v>0</v>
      </c>
      <c r="TFV62" s="763">
        <f>'Detailed Budget'!TGH72</f>
        <v>0</v>
      </c>
      <c r="TFW62" s="763">
        <f>'Detailed Budget'!TGI72</f>
        <v>0</v>
      </c>
      <c r="TFX62" s="763">
        <f>'Detailed Budget'!TGJ72</f>
        <v>0</v>
      </c>
      <c r="TFY62" s="763">
        <f>'Detailed Budget'!TGK72</f>
        <v>0</v>
      </c>
      <c r="TFZ62" s="763">
        <f>'Detailed Budget'!TGL72</f>
        <v>0</v>
      </c>
      <c r="TGA62" s="763">
        <f>'Detailed Budget'!TGM72</f>
        <v>0</v>
      </c>
      <c r="TGB62" s="763">
        <f>'Detailed Budget'!TGN72</f>
        <v>0</v>
      </c>
      <c r="TGC62" s="763">
        <f>'Detailed Budget'!TGO72</f>
        <v>0</v>
      </c>
      <c r="TGD62" s="763">
        <f>'Detailed Budget'!TGP72</f>
        <v>0</v>
      </c>
      <c r="TGE62" s="763">
        <f>'Detailed Budget'!TGQ72</f>
        <v>0</v>
      </c>
      <c r="TGF62" s="763">
        <f>'Detailed Budget'!TGR72</f>
        <v>0</v>
      </c>
      <c r="TGG62" s="763">
        <f>'Detailed Budget'!TGS72</f>
        <v>0</v>
      </c>
      <c r="TGH62" s="763">
        <f>'Detailed Budget'!TGT72</f>
        <v>0</v>
      </c>
      <c r="TGI62" s="763">
        <f>'Detailed Budget'!TGU72</f>
        <v>0</v>
      </c>
      <c r="TGJ62" s="763">
        <f>'Detailed Budget'!TGV72</f>
        <v>0</v>
      </c>
      <c r="TGK62" s="763">
        <f>'Detailed Budget'!TGW72</f>
        <v>0</v>
      </c>
      <c r="TGL62" s="763">
        <f>'Detailed Budget'!TGX72</f>
        <v>0</v>
      </c>
      <c r="TGM62" s="763">
        <f>'Detailed Budget'!TGY72</f>
        <v>0</v>
      </c>
      <c r="TGN62" s="763">
        <f>'Detailed Budget'!TGZ72</f>
        <v>0</v>
      </c>
      <c r="TGO62" s="763">
        <f>'Detailed Budget'!THA72</f>
        <v>0</v>
      </c>
      <c r="TGP62" s="763">
        <f>'Detailed Budget'!THB72</f>
        <v>0</v>
      </c>
      <c r="TGQ62" s="763">
        <f>'Detailed Budget'!THC72</f>
        <v>0</v>
      </c>
      <c r="TGR62" s="763">
        <f>'Detailed Budget'!THD72</f>
        <v>0</v>
      </c>
      <c r="TGS62" s="763">
        <f>'Detailed Budget'!THE72</f>
        <v>0</v>
      </c>
      <c r="TGT62" s="763">
        <f>'Detailed Budget'!THF72</f>
        <v>0</v>
      </c>
      <c r="TGU62" s="763">
        <f>'Detailed Budget'!THG72</f>
        <v>0</v>
      </c>
      <c r="TGV62" s="763">
        <f>'Detailed Budget'!THH72</f>
        <v>0</v>
      </c>
      <c r="TGW62" s="763">
        <f>'Detailed Budget'!THI72</f>
        <v>0</v>
      </c>
      <c r="TGX62" s="763">
        <f>'Detailed Budget'!THJ72</f>
        <v>0</v>
      </c>
      <c r="TGY62" s="763">
        <f>'Detailed Budget'!THK72</f>
        <v>0</v>
      </c>
      <c r="TGZ62" s="763">
        <f>'Detailed Budget'!THL72</f>
        <v>0</v>
      </c>
      <c r="THA62" s="763">
        <f>'Detailed Budget'!THM72</f>
        <v>0</v>
      </c>
      <c r="THB62" s="763">
        <f>'Detailed Budget'!THN72</f>
        <v>0</v>
      </c>
      <c r="THC62" s="763">
        <f>'Detailed Budget'!THO72</f>
        <v>0</v>
      </c>
      <c r="THD62" s="763">
        <f>'Detailed Budget'!THP72</f>
        <v>0</v>
      </c>
      <c r="THE62" s="763">
        <f>'Detailed Budget'!THQ72</f>
        <v>0</v>
      </c>
      <c r="THF62" s="763">
        <f>'Detailed Budget'!THR72</f>
        <v>0</v>
      </c>
      <c r="THG62" s="763">
        <f>'Detailed Budget'!THS72</f>
        <v>0</v>
      </c>
      <c r="THH62" s="763">
        <f>'Detailed Budget'!THT72</f>
        <v>0</v>
      </c>
      <c r="THI62" s="763">
        <f>'Detailed Budget'!THU72</f>
        <v>0</v>
      </c>
      <c r="THJ62" s="763">
        <f>'Detailed Budget'!THV72</f>
        <v>0</v>
      </c>
      <c r="THK62" s="763">
        <f>'Detailed Budget'!THW72</f>
        <v>0</v>
      </c>
      <c r="THL62" s="763">
        <f>'Detailed Budget'!THX72</f>
        <v>0</v>
      </c>
      <c r="THM62" s="763">
        <f>'Detailed Budget'!THY72</f>
        <v>0</v>
      </c>
      <c r="THN62" s="763">
        <f>'Detailed Budget'!THZ72</f>
        <v>0</v>
      </c>
      <c r="THO62" s="763">
        <f>'Detailed Budget'!TIA72</f>
        <v>0</v>
      </c>
      <c r="THP62" s="763">
        <f>'Detailed Budget'!TIB72</f>
        <v>0</v>
      </c>
      <c r="THQ62" s="763">
        <f>'Detailed Budget'!TIC72</f>
        <v>0</v>
      </c>
      <c r="THR62" s="763">
        <f>'Detailed Budget'!TID72</f>
        <v>0</v>
      </c>
      <c r="THS62" s="763">
        <f>'Detailed Budget'!TIE72</f>
        <v>0</v>
      </c>
      <c r="THT62" s="763">
        <f>'Detailed Budget'!TIF72</f>
        <v>0</v>
      </c>
      <c r="THU62" s="763">
        <f>'Detailed Budget'!TIG72</f>
        <v>0</v>
      </c>
      <c r="THV62" s="763">
        <f>'Detailed Budget'!TIH72</f>
        <v>0</v>
      </c>
      <c r="THW62" s="763">
        <f>'Detailed Budget'!TII72</f>
        <v>0</v>
      </c>
      <c r="THX62" s="763">
        <f>'Detailed Budget'!TIJ72</f>
        <v>0</v>
      </c>
      <c r="THY62" s="763">
        <f>'Detailed Budget'!TIK72</f>
        <v>0</v>
      </c>
      <c r="THZ62" s="763">
        <f>'Detailed Budget'!TIL72</f>
        <v>0</v>
      </c>
      <c r="TIA62" s="763">
        <f>'Detailed Budget'!TIM72</f>
        <v>0</v>
      </c>
      <c r="TIB62" s="763">
        <f>'Detailed Budget'!TIN72</f>
        <v>0</v>
      </c>
      <c r="TIC62" s="763">
        <f>'Detailed Budget'!TIO72</f>
        <v>0</v>
      </c>
      <c r="TID62" s="763">
        <f>'Detailed Budget'!TIP72</f>
        <v>0</v>
      </c>
      <c r="TIE62" s="763">
        <f>'Detailed Budget'!TIQ72</f>
        <v>0</v>
      </c>
      <c r="TIF62" s="763">
        <f>'Detailed Budget'!TIR72</f>
        <v>0</v>
      </c>
      <c r="TIG62" s="763">
        <f>'Detailed Budget'!TIS72</f>
        <v>0</v>
      </c>
      <c r="TIH62" s="763">
        <f>'Detailed Budget'!TIT72</f>
        <v>0</v>
      </c>
      <c r="TII62" s="763">
        <f>'Detailed Budget'!TIU72</f>
        <v>0</v>
      </c>
      <c r="TIJ62" s="763">
        <f>'Detailed Budget'!TIV72</f>
        <v>0</v>
      </c>
      <c r="TIK62" s="763">
        <f>'Detailed Budget'!TIW72</f>
        <v>0</v>
      </c>
      <c r="TIL62" s="763">
        <f>'Detailed Budget'!TIX72</f>
        <v>0</v>
      </c>
      <c r="TIM62" s="763">
        <f>'Detailed Budget'!TIY72</f>
        <v>0</v>
      </c>
      <c r="TIN62" s="763">
        <f>'Detailed Budget'!TIZ72</f>
        <v>0</v>
      </c>
      <c r="TIO62" s="763">
        <f>'Detailed Budget'!TJA72</f>
        <v>0</v>
      </c>
      <c r="TIP62" s="763">
        <f>'Detailed Budget'!TJB72</f>
        <v>0</v>
      </c>
      <c r="TIQ62" s="763">
        <f>'Detailed Budget'!TJC72</f>
        <v>0</v>
      </c>
      <c r="TIR62" s="763">
        <f>'Detailed Budget'!TJD72</f>
        <v>0</v>
      </c>
      <c r="TIS62" s="763">
        <f>'Detailed Budget'!TJE72</f>
        <v>0</v>
      </c>
      <c r="TIT62" s="763">
        <f>'Detailed Budget'!TJF72</f>
        <v>0</v>
      </c>
      <c r="TIU62" s="763">
        <f>'Detailed Budget'!TJG72</f>
        <v>0</v>
      </c>
      <c r="TIV62" s="763">
        <f>'Detailed Budget'!TJH72</f>
        <v>0</v>
      </c>
      <c r="TIW62" s="763">
        <f>'Detailed Budget'!TJI72</f>
        <v>0</v>
      </c>
      <c r="TIX62" s="763">
        <f>'Detailed Budget'!TJJ72</f>
        <v>0</v>
      </c>
      <c r="TIY62" s="763">
        <f>'Detailed Budget'!TJK72</f>
        <v>0</v>
      </c>
      <c r="TIZ62" s="763">
        <f>'Detailed Budget'!TJL72</f>
        <v>0</v>
      </c>
      <c r="TJA62" s="763">
        <f>'Detailed Budget'!TJM72</f>
        <v>0</v>
      </c>
      <c r="TJB62" s="763">
        <f>'Detailed Budget'!TJN72</f>
        <v>0</v>
      </c>
      <c r="TJC62" s="763">
        <f>'Detailed Budget'!TJO72</f>
        <v>0</v>
      </c>
      <c r="TJD62" s="763">
        <f>'Detailed Budget'!TJP72</f>
        <v>0</v>
      </c>
      <c r="TJE62" s="763">
        <f>'Detailed Budget'!TJQ72</f>
        <v>0</v>
      </c>
      <c r="TJF62" s="763">
        <f>'Detailed Budget'!TJR72</f>
        <v>0</v>
      </c>
      <c r="TJG62" s="763">
        <f>'Detailed Budget'!TJS72</f>
        <v>0</v>
      </c>
      <c r="TJH62" s="763">
        <f>'Detailed Budget'!TJT72</f>
        <v>0</v>
      </c>
      <c r="TJI62" s="763">
        <f>'Detailed Budget'!TJU72</f>
        <v>0</v>
      </c>
      <c r="TJJ62" s="763">
        <f>'Detailed Budget'!TJV72</f>
        <v>0</v>
      </c>
      <c r="TJK62" s="763">
        <f>'Detailed Budget'!TJW72</f>
        <v>0</v>
      </c>
      <c r="TJL62" s="763">
        <f>'Detailed Budget'!TJX72</f>
        <v>0</v>
      </c>
      <c r="TJM62" s="763">
        <f>'Detailed Budget'!TJY72</f>
        <v>0</v>
      </c>
      <c r="TJN62" s="763">
        <f>'Detailed Budget'!TJZ72</f>
        <v>0</v>
      </c>
      <c r="TJO62" s="763">
        <f>'Detailed Budget'!TKA72</f>
        <v>0</v>
      </c>
      <c r="TJP62" s="763">
        <f>'Detailed Budget'!TKB72</f>
        <v>0</v>
      </c>
      <c r="TJQ62" s="763">
        <f>'Detailed Budget'!TKC72</f>
        <v>0</v>
      </c>
      <c r="TJR62" s="763">
        <f>'Detailed Budget'!TKD72</f>
        <v>0</v>
      </c>
      <c r="TJS62" s="763">
        <f>'Detailed Budget'!TKE72</f>
        <v>0</v>
      </c>
      <c r="TJT62" s="763">
        <f>'Detailed Budget'!TKF72</f>
        <v>0</v>
      </c>
      <c r="TJU62" s="763">
        <f>'Detailed Budget'!TKG72</f>
        <v>0</v>
      </c>
      <c r="TJV62" s="763">
        <f>'Detailed Budget'!TKH72</f>
        <v>0</v>
      </c>
      <c r="TJW62" s="763">
        <f>'Detailed Budget'!TKI72</f>
        <v>0</v>
      </c>
      <c r="TJX62" s="763">
        <f>'Detailed Budget'!TKJ72</f>
        <v>0</v>
      </c>
      <c r="TJY62" s="763">
        <f>'Detailed Budget'!TKK72</f>
        <v>0</v>
      </c>
      <c r="TJZ62" s="763">
        <f>'Detailed Budget'!TKL72</f>
        <v>0</v>
      </c>
      <c r="TKA62" s="763">
        <f>'Detailed Budget'!TKM72</f>
        <v>0</v>
      </c>
      <c r="TKB62" s="763">
        <f>'Detailed Budget'!TKN72</f>
        <v>0</v>
      </c>
      <c r="TKC62" s="763">
        <f>'Detailed Budget'!TKO72</f>
        <v>0</v>
      </c>
      <c r="TKD62" s="763">
        <f>'Detailed Budget'!TKP72</f>
        <v>0</v>
      </c>
      <c r="TKE62" s="763">
        <f>'Detailed Budget'!TKQ72</f>
        <v>0</v>
      </c>
      <c r="TKF62" s="763">
        <f>'Detailed Budget'!TKR72</f>
        <v>0</v>
      </c>
      <c r="TKG62" s="763">
        <f>'Detailed Budget'!TKS72</f>
        <v>0</v>
      </c>
      <c r="TKH62" s="763">
        <f>'Detailed Budget'!TKT72</f>
        <v>0</v>
      </c>
      <c r="TKI62" s="763">
        <f>'Detailed Budget'!TKU72</f>
        <v>0</v>
      </c>
      <c r="TKJ62" s="763">
        <f>'Detailed Budget'!TKV72</f>
        <v>0</v>
      </c>
      <c r="TKK62" s="763">
        <f>'Detailed Budget'!TKW72</f>
        <v>0</v>
      </c>
      <c r="TKL62" s="763">
        <f>'Detailed Budget'!TKX72</f>
        <v>0</v>
      </c>
      <c r="TKM62" s="763">
        <f>'Detailed Budget'!TKY72</f>
        <v>0</v>
      </c>
      <c r="TKN62" s="763">
        <f>'Detailed Budget'!TKZ72</f>
        <v>0</v>
      </c>
      <c r="TKO62" s="763">
        <f>'Detailed Budget'!TLA72</f>
        <v>0</v>
      </c>
      <c r="TKP62" s="763">
        <f>'Detailed Budget'!TLB72</f>
        <v>0</v>
      </c>
      <c r="TKQ62" s="763">
        <f>'Detailed Budget'!TLC72</f>
        <v>0</v>
      </c>
      <c r="TKR62" s="763">
        <f>'Detailed Budget'!TLD72</f>
        <v>0</v>
      </c>
      <c r="TKS62" s="763">
        <f>'Detailed Budget'!TLE72</f>
        <v>0</v>
      </c>
      <c r="TKT62" s="763">
        <f>'Detailed Budget'!TLF72</f>
        <v>0</v>
      </c>
      <c r="TKU62" s="763">
        <f>'Detailed Budget'!TLG72</f>
        <v>0</v>
      </c>
      <c r="TKV62" s="763">
        <f>'Detailed Budget'!TLH72</f>
        <v>0</v>
      </c>
      <c r="TKW62" s="763">
        <f>'Detailed Budget'!TLI72</f>
        <v>0</v>
      </c>
      <c r="TKX62" s="763">
        <f>'Detailed Budget'!TLJ72</f>
        <v>0</v>
      </c>
      <c r="TKY62" s="763">
        <f>'Detailed Budget'!TLK72</f>
        <v>0</v>
      </c>
      <c r="TKZ62" s="763">
        <f>'Detailed Budget'!TLL72</f>
        <v>0</v>
      </c>
      <c r="TLA62" s="763">
        <f>'Detailed Budget'!TLM72</f>
        <v>0</v>
      </c>
      <c r="TLB62" s="763">
        <f>'Detailed Budget'!TLN72</f>
        <v>0</v>
      </c>
      <c r="TLC62" s="763">
        <f>'Detailed Budget'!TLO72</f>
        <v>0</v>
      </c>
      <c r="TLD62" s="763">
        <f>'Detailed Budget'!TLP72</f>
        <v>0</v>
      </c>
      <c r="TLE62" s="763">
        <f>'Detailed Budget'!TLQ72</f>
        <v>0</v>
      </c>
      <c r="TLF62" s="763">
        <f>'Detailed Budget'!TLR72</f>
        <v>0</v>
      </c>
      <c r="TLG62" s="763">
        <f>'Detailed Budget'!TLS72</f>
        <v>0</v>
      </c>
      <c r="TLH62" s="763">
        <f>'Detailed Budget'!TLT72</f>
        <v>0</v>
      </c>
      <c r="TLI62" s="763">
        <f>'Detailed Budget'!TLU72</f>
        <v>0</v>
      </c>
      <c r="TLJ62" s="763">
        <f>'Detailed Budget'!TLV72</f>
        <v>0</v>
      </c>
      <c r="TLK62" s="763">
        <f>'Detailed Budget'!TLW72</f>
        <v>0</v>
      </c>
      <c r="TLL62" s="763">
        <f>'Detailed Budget'!TLX72</f>
        <v>0</v>
      </c>
      <c r="TLM62" s="763">
        <f>'Detailed Budget'!TLY72</f>
        <v>0</v>
      </c>
      <c r="TLN62" s="763">
        <f>'Detailed Budget'!TLZ72</f>
        <v>0</v>
      </c>
      <c r="TLO62" s="763">
        <f>'Detailed Budget'!TMA72</f>
        <v>0</v>
      </c>
      <c r="TLP62" s="763">
        <f>'Detailed Budget'!TMB72</f>
        <v>0</v>
      </c>
      <c r="TLQ62" s="763">
        <f>'Detailed Budget'!TMC72</f>
        <v>0</v>
      </c>
      <c r="TLR62" s="763">
        <f>'Detailed Budget'!TMD72</f>
        <v>0</v>
      </c>
      <c r="TLS62" s="763">
        <f>'Detailed Budget'!TME72</f>
        <v>0</v>
      </c>
      <c r="TLT62" s="763">
        <f>'Detailed Budget'!TMF72</f>
        <v>0</v>
      </c>
      <c r="TLU62" s="763">
        <f>'Detailed Budget'!TMG72</f>
        <v>0</v>
      </c>
      <c r="TLV62" s="763">
        <f>'Detailed Budget'!TMH72</f>
        <v>0</v>
      </c>
      <c r="TLW62" s="763">
        <f>'Detailed Budget'!TMI72</f>
        <v>0</v>
      </c>
      <c r="TLX62" s="763">
        <f>'Detailed Budget'!TMJ72</f>
        <v>0</v>
      </c>
      <c r="TLY62" s="763">
        <f>'Detailed Budget'!TMK72</f>
        <v>0</v>
      </c>
      <c r="TLZ62" s="763">
        <f>'Detailed Budget'!TML72</f>
        <v>0</v>
      </c>
      <c r="TMA62" s="763">
        <f>'Detailed Budget'!TMM72</f>
        <v>0</v>
      </c>
      <c r="TMB62" s="763">
        <f>'Detailed Budget'!TMN72</f>
        <v>0</v>
      </c>
      <c r="TMC62" s="763">
        <f>'Detailed Budget'!TMO72</f>
        <v>0</v>
      </c>
      <c r="TMD62" s="763">
        <f>'Detailed Budget'!TMP72</f>
        <v>0</v>
      </c>
      <c r="TME62" s="763">
        <f>'Detailed Budget'!TMQ72</f>
        <v>0</v>
      </c>
      <c r="TMF62" s="763">
        <f>'Detailed Budget'!TMR72</f>
        <v>0</v>
      </c>
      <c r="TMG62" s="763">
        <f>'Detailed Budget'!TMS72</f>
        <v>0</v>
      </c>
      <c r="TMH62" s="763">
        <f>'Detailed Budget'!TMT72</f>
        <v>0</v>
      </c>
      <c r="TMI62" s="763">
        <f>'Detailed Budget'!TMU72</f>
        <v>0</v>
      </c>
      <c r="TMJ62" s="763">
        <f>'Detailed Budget'!TMV72</f>
        <v>0</v>
      </c>
      <c r="TMK62" s="763">
        <f>'Detailed Budget'!TMW72</f>
        <v>0</v>
      </c>
      <c r="TML62" s="763">
        <f>'Detailed Budget'!TMX72</f>
        <v>0</v>
      </c>
      <c r="TMM62" s="763">
        <f>'Detailed Budget'!TMY72</f>
        <v>0</v>
      </c>
      <c r="TMN62" s="763">
        <f>'Detailed Budget'!TMZ72</f>
        <v>0</v>
      </c>
      <c r="TMO62" s="763">
        <f>'Detailed Budget'!TNA72</f>
        <v>0</v>
      </c>
      <c r="TMP62" s="763">
        <f>'Detailed Budget'!TNB72</f>
        <v>0</v>
      </c>
      <c r="TMQ62" s="763">
        <f>'Detailed Budget'!TNC72</f>
        <v>0</v>
      </c>
      <c r="TMR62" s="763">
        <f>'Detailed Budget'!TND72</f>
        <v>0</v>
      </c>
      <c r="TMS62" s="763">
        <f>'Detailed Budget'!TNE72</f>
        <v>0</v>
      </c>
      <c r="TMT62" s="763">
        <f>'Detailed Budget'!TNF72</f>
        <v>0</v>
      </c>
      <c r="TMU62" s="763">
        <f>'Detailed Budget'!TNG72</f>
        <v>0</v>
      </c>
      <c r="TMV62" s="763">
        <f>'Detailed Budget'!TNH72</f>
        <v>0</v>
      </c>
      <c r="TMW62" s="763">
        <f>'Detailed Budget'!TNI72</f>
        <v>0</v>
      </c>
      <c r="TMX62" s="763">
        <f>'Detailed Budget'!TNJ72</f>
        <v>0</v>
      </c>
      <c r="TMY62" s="763">
        <f>'Detailed Budget'!TNK72</f>
        <v>0</v>
      </c>
      <c r="TMZ62" s="763">
        <f>'Detailed Budget'!TNL72</f>
        <v>0</v>
      </c>
      <c r="TNA62" s="763">
        <f>'Detailed Budget'!TNM72</f>
        <v>0</v>
      </c>
      <c r="TNB62" s="763">
        <f>'Detailed Budget'!TNN72</f>
        <v>0</v>
      </c>
      <c r="TNC62" s="763">
        <f>'Detailed Budget'!TNO72</f>
        <v>0</v>
      </c>
      <c r="TND62" s="763">
        <f>'Detailed Budget'!TNP72</f>
        <v>0</v>
      </c>
      <c r="TNE62" s="763">
        <f>'Detailed Budget'!TNQ72</f>
        <v>0</v>
      </c>
      <c r="TNF62" s="763">
        <f>'Detailed Budget'!TNR72</f>
        <v>0</v>
      </c>
      <c r="TNG62" s="763">
        <f>'Detailed Budget'!TNS72</f>
        <v>0</v>
      </c>
      <c r="TNH62" s="763">
        <f>'Detailed Budget'!TNT72</f>
        <v>0</v>
      </c>
      <c r="TNI62" s="763">
        <f>'Detailed Budget'!TNU72</f>
        <v>0</v>
      </c>
      <c r="TNJ62" s="763">
        <f>'Detailed Budget'!TNV72</f>
        <v>0</v>
      </c>
      <c r="TNK62" s="763">
        <f>'Detailed Budget'!TNW72</f>
        <v>0</v>
      </c>
      <c r="TNL62" s="763">
        <f>'Detailed Budget'!TNX72</f>
        <v>0</v>
      </c>
      <c r="TNM62" s="763">
        <f>'Detailed Budget'!TNY72</f>
        <v>0</v>
      </c>
      <c r="TNN62" s="763">
        <f>'Detailed Budget'!TNZ72</f>
        <v>0</v>
      </c>
      <c r="TNO62" s="763">
        <f>'Detailed Budget'!TOA72</f>
        <v>0</v>
      </c>
      <c r="TNP62" s="763">
        <f>'Detailed Budget'!TOB72</f>
        <v>0</v>
      </c>
      <c r="TNQ62" s="763">
        <f>'Detailed Budget'!TOC72</f>
        <v>0</v>
      </c>
      <c r="TNR62" s="763">
        <f>'Detailed Budget'!TOD72</f>
        <v>0</v>
      </c>
      <c r="TNS62" s="763">
        <f>'Detailed Budget'!TOE72</f>
        <v>0</v>
      </c>
      <c r="TNT62" s="763">
        <f>'Detailed Budget'!TOF72</f>
        <v>0</v>
      </c>
      <c r="TNU62" s="763">
        <f>'Detailed Budget'!TOG72</f>
        <v>0</v>
      </c>
      <c r="TNV62" s="763">
        <f>'Detailed Budget'!TOH72</f>
        <v>0</v>
      </c>
      <c r="TNW62" s="763">
        <f>'Detailed Budget'!TOI72</f>
        <v>0</v>
      </c>
      <c r="TNX62" s="763">
        <f>'Detailed Budget'!TOJ72</f>
        <v>0</v>
      </c>
      <c r="TNY62" s="763">
        <f>'Detailed Budget'!TOK72</f>
        <v>0</v>
      </c>
      <c r="TNZ62" s="763">
        <f>'Detailed Budget'!TOL72</f>
        <v>0</v>
      </c>
      <c r="TOA62" s="763">
        <f>'Detailed Budget'!TOM72</f>
        <v>0</v>
      </c>
      <c r="TOB62" s="763">
        <f>'Detailed Budget'!TON72</f>
        <v>0</v>
      </c>
      <c r="TOC62" s="763">
        <f>'Detailed Budget'!TOO72</f>
        <v>0</v>
      </c>
      <c r="TOD62" s="763">
        <f>'Detailed Budget'!TOP72</f>
        <v>0</v>
      </c>
      <c r="TOE62" s="763">
        <f>'Detailed Budget'!TOQ72</f>
        <v>0</v>
      </c>
      <c r="TOF62" s="763">
        <f>'Detailed Budget'!TOR72</f>
        <v>0</v>
      </c>
      <c r="TOG62" s="763">
        <f>'Detailed Budget'!TOS72</f>
        <v>0</v>
      </c>
      <c r="TOH62" s="763">
        <f>'Detailed Budget'!TOT72</f>
        <v>0</v>
      </c>
      <c r="TOI62" s="763">
        <f>'Detailed Budget'!TOU72</f>
        <v>0</v>
      </c>
      <c r="TOJ62" s="763">
        <f>'Detailed Budget'!TOV72</f>
        <v>0</v>
      </c>
      <c r="TOK62" s="763">
        <f>'Detailed Budget'!TOW72</f>
        <v>0</v>
      </c>
      <c r="TOL62" s="763">
        <f>'Detailed Budget'!TOX72</f>
        <v>0</v>
      </c>
      <c r="TOM62" s="763">
        <f>'Detailed Budget'!TOY72</f>
        <v>0</v>
      </c>
      <c r="TON62" s="763">
        <f>'Detailed Budget'!TOZ72</f>
        <v>0</v>
      </c>
      <c r="TOO62" s="763">
        <f>'Detailed Budget'!TPA72</f>
        <v>0</v>
      </c>
      <c r="TOP62" s="763">
        <f>'Detailed Budget'!TPB72</f>
        <v>0</v>
      </c>
      <c r="TOQ62" s="763">
        <f>'Detailed Budget'!TPC72</f>
        <v>0</v>
      </c>
      <c r="TOR62" s="763">
        <f>'Detailed Budget'!TPD72</f>
        <v>0</v>
      </c>
      <c r="TOS62" s="763">
        <f>'Detailed Budget'!TPE72</f>
        <v>0</v>
      </c>
      <c r="TOT62" s="763">
        <f>'Detailed Budget'!TPF72</f>
        <v>0</v>
      </c>
      <c r="TOU62" s="763">
        <f>'Detailed Budget'!TPG72</f>
        <v>0</v>
      </c>
      <c r="TOV62" s="763">
        <f>'Detailed Budget'!TPH72</f>
        <v>0</v>
      </c>
      <c r="TOW62" s="763">
        <f>'Detailed Budget'!TPI72</f>
        <v>0</v>
      </c>
      <c r="TOX62" s="763">
        <f>'Detailed Budget'!TPJ72</f>
        <v>0</v>
      </c>
      <c r="TOY62" s="763">
        <f>'Detailed Budget'!TPK72</f>
        <v>0</v>
      </c>
      <c r="TOZ62" s="763">
        <f>'Detailed Budget'!TPL72</f>
        <v>0</v>
      </c>
      <c r="TPA62" s="763">
        <f>'Detailed Budget'!TPM72</f>
        <v>0</v>
      </c>
      <c r="TPB62" s="763">
        <f>'Detailed Budget'!TPN72</f>
        <v>0</v>
      </c>
      <c r="TPC62" s="763">
        <f>'Detailed Budget'!TPO72</f>
        <v>0</v>
      </c>
      <c r="TPD62" s="763">
        <f>'Detailed Budget'!TPP72</f>
        <v>0</v>
      </c>
      <c r="TPE62" s="763">
        <f>'Detailed Budget'!TPQ72</f>
        <v>0</v>
      </c>
      <c r="TPF62" s="763">
        <f>'Detailed Budget'!TPR72</f>
        <v>0</v>
      </c>
      <c r="TPG62" s="763">
        <f>'Detailed Budget'!TPS72</f>
        <v>0</v>
      </c>
      <c r="TPH62" s="763">
        <f>'Detailed Budget'!TPT72</f>
        <v>0</v>
      </c>
      <c r="TPI62" s="763">
        <f>'Detailed Budget'!TPU72</f>
        <v>0</v>
      </c>
      <c r="TPJ62" s="763">
        <f>'Detailed Budget'!TPV72</f>
        <v>0</v>
      </c>
      <c r="TPK62" s="763">
        <f>'Detailed Budget'!TPW72</f>
        <v>0</v>
      </c>
      <c r="TPL62" s="763">
        <f>'Detailed Budget'!TPX72</f>
        <v>0</v>
      </c>
      <c r="TPM62" s="763">
        <f>'Detailed Budget'!TPY72</f>
        <v>0</v>
      </c>
      <c r="TPN62" s="763">
        <f>'Detailed Budget'!TPZ72</f>
        <v>0</v>
      </c>
      <c r="TPO62" s="763">
        <f>'Detailed Budget'!TQA72</f>
        <v>0</v>
      </c>
      <c r="TPP62" s="763">
        <f>'Detailed Budget'!TQB72</f>
        <v>0</v>
      </c>
      <c r="TPQ62" s="763">
        <f>'Detailed Budget'!TQC72</f>
        <v>0</v>
      </c>
      <c r="TPR62" s="763">
        <f>'Detailed Budget'!TQD72</f>
        <v>0</v>
      </c>
      <c r="TPS62" s="763">
        <f>'Detailed Budget'!TQE72</f>
        <v>0</v>
      </c>
      <c r="TPT62" s="763">
        <f>'Detailed Budget'!TQF72</f>
        <v>0</v>
      </c>
      <c r="TPU62" s="763">
        <f>'Detailed Budget'!TQG72</f>
        <v>0</v>
      </c>
      <c r="TPV62" s="763">
        <f>'Detailed Budget'!TQH72</f>
        <v>0</v>
      </c>
      <c r="TPW62" s="763">
        <f>'Detailed Budget'!TQI72</f>
        <v>0</v>
      </c>
      <c r="TPX62" s="763">
        <f>'Detailed Budget'!TQJ72</f>
        <v>0</v>
      </c>
      <c r="TPY62" s="763">
        <f>'Detailed Budget'!TQK72</f>
        <v>0</v>
      </c>
      <c r="TPZ62" s="763">
        <f>'Detailed Budget'!TQL72</f>
        <v>0</v>
      </c>
      <c r="TQA62" s="763">
        <f>'Detailed Budget'!TQM72</f>
        <v>0</v>
      </c>
      <c r="TQB62" s="763">
        <f>'Detailed Budget'!TQN72</f>
        <v>0</v>
      </c>
      <c r="TQC62" s="763">
        <f>'Detailed Budget'!TQO72</f>
        <v>0</v>
      </c>
      <c r="TQD62" s="763">
        <f>'Detailed Budget'!TQP72</f>
        <v>0</v>
      </c>
      <c r="TQE62" s="763">
        <f>'Detailed Budget'!TQQ72</f>
        <v>0</v>
      </c>
      <c r="TQF62" s="763">
        <f>'Detailed Budget'!TQR72</f>
        <v>0</v>
      </c>
      <c r="TQG62" s="763">
        <f>'Detailed Budget'!TQS72</f>
        <v>0</v>
      </c>
      <c r="TQH62" s="763">
        <f>'Detailed Budget'!TQT72</f>
        <v>0</v>
      </c>
      <c r="TQI62" s="763">
        <f>'Detailed Budget'!TQU72</f>
        <v>0</v>
      </c>
      <c r="TQJ62" s="763">
        <f>'Detailed Budget'!TQV72</f>
        <v>0</v>
      </c>
      <c r="TQK62" s="763">
        <f>'Detailed Budget'!TQW72</f>
        <v>0</v>
      </c>
      <c r="TQL62" s="763">
        <f>'Detailed Budget'!TQX72</f>
        <v>0</v>
      </c>
      <c r="TQM62" s="763">
        <f>'Detailed Budget'!TQY72</f>
        <v>0</v>
      </c>
      <c r="TQN62" s="763">
        <f>'Detailed Budget'!TQZ72</f>
        <v>0</v>
      </c>
      <c r="TQO62" s="763">
        <f>'Detailed Budget'!TRA72</f>
        <v>0</v>
      </c>
      <c r="TQP62" s="763">
        <f>'Detailed Budget'!TRB72</f>
        <v>0</v>
      </c>
      <c r="TQQ62" s="763">
        <f>'Detailed Budget'!TRC72</f>
        <v>0</v>
      </c>
      <c r="TQR62" s="763">
        <f>'Detailed Budget'!TRD72</f>
        <v>0</v>
      </c>
      <c r="TQS62" s="763">
        <f>'Detailed Budget'!TRE72</f>
        <v>0</v>
      </c>
      <c r="TQT62" s="763">
        <f>'Detailed Budget'!TRF72</f>
        <v>0</v>
      </c>
      <c r="TQU62" s="763">
        <f>'Detailed Budget'!TRG72</f>
        <v>0</v>
      </c>
      <c r="TQV62" s="763">
        <f>'Detailed Budget'!TRH72</f>
        <v>0</v>
      </c>
      <c r="TQW62" s="763">
        <f>'Detailed Budget'!TRI72</f>
        <v>0</v>
      </c>
      <c r="TQX62" s="763">
        <f>'Detailed Budget'!TRJ72</f>
        <v>0</v>
      </c>
      <c r="TQY62" s="763">
        <f>'Detailed Budget'!TRK72</f>
        <v>0</v>
      </c>
      <c r="TQZ62" s="763">
        <f>'Detailed Budget'!TRL72</f>
        <v>0</v>
      </c>
      <c r="TRA62" s="763">
        <f>'Detailed Budget'!TRM72</f>
        <v>0</v>
      </c>
      <c r="TRB62" s="763">
        <f>'Detailed Budget'!TRN72</f>
        <v>0</v>
      </c>
      <c r="TRC62" s="763">
        <f>'Detailed Budget'!TRO72</f>
        <v>0</v>
      </c>
      <c r="TRD62" s="763">
        <f>'Detailed Budget'!TRP72</f>
        <v>0</v>
      </c>
      <c r="TRE62" s="763">
        <f>'Detailed Budget'!TRQ72</f>
        <v>0</v>
      </c>
      <c r="TRF62" s="763">
        <f>'Detailed Budget'!TRR72</f>
        <v>0</v>
      </c>
      <c r="TRG62" s="763">
        <f>'Detailed Budget'!TRS72</f>
        <v>0</v>
      </c>
      <c r="TRH62" s="763">
        <f>'Detailed Budget'!TRT72</f>
        <v>0</v>
      </c>
      <c r="TRI62" s="763">
        <f>'Detailed Budget'!TRU72</f>
        <v>0</v>
      </c>
      <c r="TRJ62" s="763">
        <f>'Detailed Budget'!TRV72</f>
        <v>0</v>
      </c>
      <c r="TRK62" s="763">
        <f>'Detailed Budget'!TRW72</f>
        <v>0</v>
      </c>
      <c r="TRL62" s="763">
        <f>'Detailed Budget'!TRX72</f>
        <v>0</v>
      </c>
      <c r="TRM62" s="763">
        <f>'Detailed Budget'!TRY72</f>
        <v>0</v>
      </c>
      <c r="TRN62" s="763">
        <f>'Detailed Budget'!TRZ72</f>
        <v>0</v>
      </c>
      <c r="TRO62" s="763">
        <f>'Detailed Budget'!TSA72</f>
        <v>0</v>
      </c>
      <c r="TRP62" s="763">
        <f>'Detailed Budget'!TSB72</f>
        <v>0</v>
      </c>
      <c r="TRQ62" s="763">
        <f>'Detailed Budget'!TSC72</f>
        <v>0</v>
      </c>
      <c r="TRR62" s="763">
        <f>'Detailed Budget'!TSD72</f>
        <v>0</v>
      </c>
      <c r="TRS62" s="763">
        <f>'Detailed Budget'!TSE72</f>
        <v>0</v>
      </c>
      <c r="TRT62" s="763">
        <f>'Detailed Budget'!TSF72</f>
        <v>0</v>
      </c>
      <c r="TRU62" s="763">
        <f>'Detailed Budget'!TSG72</f>
        <v>0</v>
      </c>
      <c r="TRV62" s="763">
        <f>'Detailed Budget'!TSH72</f>
        <v>0</v>
      </c>
      <c r="TRW62" s="763">
        <f>'Detailed Budget'!TSI72</f>
        <v>0</v>
      </c>
      <c r="TRX62" s="763">
        <f>'Detailed Budget'!TSJ72</f>
        <v>0</v>
      </c>
      <c r="TRY62" s="763">
        <f>'Detailed Budget'!TSK72</f>
        <v>0</v>
      </c>
      <c r="TRZ62" s="763">
        <f>'Detailed Budget'!TSL72</f>
        <v>0</v>
      </c>
      <c r="TSA62" s="763">
        <f>'Detailed Budget'!TSM72</f>
        <v>0</v>
      </c>
      <c r="TSB62" s="763">
        <f>'Detailed Budget'!TSN72</f>
        <v>0</v>
      </c>
      <c r="TSC62" s="763">
        <f>'Detailed Budget'!TSO72</f>
        <v>0</v>
      </c>
      <c r="TSD62" s="763">
        <f>'Detailed Budget'!TSP72</f>
        <v>0</v>
      </c>
      <c r="TSE62" s="763">
        <f>'Detailed Budget'!TSQ72</f>
        <v>0</v>
      </c>
      <c r="TSF62" s="763">
        <f>'Detailed Budget'!TSR72</f>
        <v>0</v>
      </c>
      <c r="TSG62" s="763">
        <f>'Detailed Budget'!TSS72</f>
        <v>0</v>
      </c>
      <c r="TSH62" s="763">
        <f>'Detailed Budget'!TST72</f>
        <v>0</v>
      </c>
      <c r="TSI62" s="763">
        <f>'Detailed Budget'!TSU72</f>
        <v>0</v>
      </c>
      <c r="TSJ62" s="763">
        <f>'Detailed Budget'!TSV72</f>
        <v>0</v>
      </c>
      <c r="TSK62" s="763">
        <f>'Detailed Budget'!TSW72</f>
        <v>0</v>
      </c>
      <c r="TSL62" s="763">
        <f>'Detailed Budget'!TSX72</f>
        <v>0</v>
      </c>
      <c r="TSM62" s="763">
        <f>'Detailed Budget'!TSY72</f>
        <v>0</v>
      </c>
      <c r="TSN62" s="763">
        <f>'Detailed Budget'!TSZ72</f>
        <v>0</v>
      </c>
      <c r="TSO62" s="763">
        <f>'Detailed Budget'!TTA72</f>
        <v>0</v>
      </c>
      <c r="TSP62" s="763">
        <f>'Detailed Budget'!TTB72</f>
        <v>0</v>
      </c>
      <c r="TSQ62" s="763">
        <f>'Detailed Budget'!TTC72</f>
        <v>0</v>
      </c>
      <c r="TSR62" s="763">
        <f>'Detailed Budget'!TTD72</f>
        <v>0</v>
      </c>
      <c r="TSS62" s="763">
        <f>'Detailed Budget'!TTE72</f>
        <v>0</v>
      </c>
      <c r="TST62" s="763">
        <f>'Detailed Budget'!TTF72</f>
        <v>0</v>
      </c>
      <c r="TSU62" s="763">
        <f>'Detailed Budget'!TTG72</f>
        <v>0</v>
      </c>
      <c r="TSV62" s="763">
        <f>'Detailed Budget'!TTH72</f>
        <v>0</v>
      </c>
      <c r="TSW62" s="763">
        <f>'Detailed Budget'!TTI72</f>
        <v>0</v>
      </c>
      <c r="TSX62" s="763">
        <f>'Detailed Budget'!TTJ72</f>
        <v>0</v>
      </c>
      <c r="TSY62" s="763">
        <f>'Detailed Budget'!TTK72</f>
        <v>0</v>
      </c>
      <c r="TSZ62" s="763">
        <f>'Detailed Budget'!TTL72</f>
        <v>0</v>
      </c>
      <c r="TTA62" s="763">
        <f>'Detailed Budget'!TTM72</f>
        <v>0</v>
      </c>
      <c r="TTB62" s="763">
        <f>'Detailed Budget'!TTN72</f>
        <v>0</v>
      </c>
      <c r="TTC62" s="763">
        <f>'Detailed Budget'!TTO72</f>
        <v>0</v>
      </c>
      <c r="TTD62" s="763">
        <f>'Detailed Budget'!TTP72</f>
        <v>0</v>
      </c>
      <c r="TTE62" s="763">
        <f>'Detailed Budget'!TTQ72</f>
        <v>0</v>
      </c>
      <c r="TTF62" s="763">
        <f>'Detailed Budget'!TTR72</f>
        <v>0</v>
      </c>
      <c r="TTG62" s="763">
        <f>'Detailed Budget'!TTS72</f>
        <v>0</v>
      </c>
      <c r="TTH62" s="763">
        <f>'Detailed Budget'!TTT72</f>
        <v>0</v>
      </c>
      <c r="TTI62" s="763">
        <f>'Detailed Budget'!TTU72</f>
        <v>0</v>
      </c>
      <c r="TTJ62" s="763">
        <f>'Detailed Budget'!TTV72</f>
        <v>0</v>
      </c>
      <c r="TTK62" s="763">
        <f>'Detailed Budget'!TTW72</f>
        <v>0</v>
      </c>
      <c r="TTL62" s="763">
        <f>'Detailed Budget'!TTX72</f>
        <v>0</v>
      </c>
      <c r="TTM62" s="763">
        <f>'Detailed Budget'!TTY72</f>
        <v>0</v>
      </c>
      <c r="TTN62" s="763">
        <f>'Detailed Budget'!TTZ72</f>
        <v>0</v>
      </c>
      <c r="TTO62" s="763">
        <f>'Detailed Budget'!TUA72</f>
        <v>0</v>
      </c>
      <c r="TTP62" s="763">
        <f>'Detailed Budget'!TUB72</f>
        <v>0</v>
      </c>
      <c r="TTQ62" s="763">
        <f>'Detailed Budget'!TUC72</f>
        <v>0</v>
      </c>
      <c r="TTR62" s="763">
        <f>'Detailed Budget'!TUD72</f>
        <v>0</v>
      </c>
      <c r="TTS62" s="763">
        <f>'Detailed Budget'!TUE72</f>
        <v>0</v>
      </c>
      <c r="TTT62" s="763">
        <f>'Detailed Budget'!TUF72</f>
        <v>0</v>
      </c>
      <c r="TTU62" s="763">
        <f>'Detailed Budget'!TUG72</f>
        <v>0</v>
      </c>
      <c r="TTV62" s="763">
        <f>'Detailed Budget'!TUH72</f>
        <v>0</v>
      </c>
      <c r="TTW62" s="763">
        <f>'Detailed Budget'!TUI72</f>
        <v>0</v>
      </c>
      <c r="TTX62" s="763">
        <f>'Detailed Budget'!TUJ72</f>
        <v>0</v>
      </c>
      <c r="TTY62" s="763">
        <f>'Detailed Budget'!TUK72</f>
        <v>0</v>
      </c>
      <c r="TTZ62" s="763">
        <f>'Detailed Budget'!TUL72</f>
        <v>0</v>
      </c>
      <c r="TUA62" s="763">
        <f>'Detailed Budget'!TUM72</f>
        <v>0</v>
      </c>
      <c r="TUB62" s="763">
        <f>'Detailed Budget'!TUN72</f>
        <v>0</v>
      </c>
      <c r="TUC62" s="763">
        <f>'Detailed Budget'!TUO72</f>
        <v>0</v>
      </c>
      <c r="TUD62" s="763">
        <f>'Detailed Budget'!TUP72</f>
        <v>0</v>
      </c>
      <c r="TUE62" s="763">
        <f>'Detailed Budget'!TUQ72</f>
        <v>0</v>
      </c>
      <c r="TUF62" s="763">
        <f>'Detailed Budget'!TUR72</f>
        <v>0</v>
      </c>
      <c r="TUG62" s="763">
        <f>'Detailed Budget'!TUS72</f>
        <v>0</v>
      </c>
      <c r="TUH62" s="763">
        <f>'Detailed Budget'!TUT72</f>
        <v>0</v>
      </c>
      <c r="TUI62" s="763">
        <f>'Detailed Budget'!TUU72</f>
        <v>0</v>
      </c>
      <c r="TUJ62" s="763">
        <f>'Detailed Budget'!TUV72</f>
        <v>0</v>
      </c>
      <c r="TUK62" s="763">
        <f>'Detailed Budget'!TUW72</f>
        <v>0</v>
      </c>
      <c r="TUL62" s="763">
        <f>'Detailed Budget'!TUX72</f>
        <v>0</v>
      </c>
      <c r="TUM62" s="763">
        <f>'Detailed Budget'!TUY72</f>
        <v>0</v>
      </c>
      <c r="TUN62" s="763">
        <f>'Detailed Budget'!TUZ72</f>
        <v>0</v>
      </c>
      <c r="TUO62" s="763">
        <f>'Detailed Budget'!TVA72</f>
        <v>0</v>
      </c>
      <c r="TUP62" s="763">
        <f>'Detailed Budget'!TVB72</f>
        <v>0</v>
      </c>
      <c r="TUQ62" s="763">
        <f>'Detailed Budget'!TVC72</f>
        <v>0</v>
      </c>
      <c r="TUR62" s="763">
        <f>'Detailed Budget'!TVD72</f>
        <v>0</v>
      </c>
      <c r="TUS62" s="763">
        <f>'Detailed Budget'!TVE72</f>
        <v>0</v>
      </c>
      <c r="TUT62" s="763">
        <f>'Detailed Budget'!TVF72</f>
        <v>0</v>
      </c>
      <c r="TUU62" s="763">
        <f>'Detailed Budget'!TVG72</f>
        <v>0</v>
      </c>
      <c r="TUV62" s="763">
        <f>'Detailed Budget'!TVH72</f>
        <v>0</v>
      </c>
      <c r="TUW62" s="763">
        <f>'Detailed Budget'!TVI72</f>
        <v>0</v>
      </c>
      <c r="TUX62" s="763">
        <f>'Detailed Budget'!TVJ72</f>
        <v>0</v>
      </c>
      <c r="TUY62" s="763">
        <f>'Detailed Budget'!TVK72</f>
        <v>0</v>
      </c>
      <c r="TUZ62" s="763">
        <f>'Detailed Budget'!TVL72</f>
        <v>0</v>
      </c>
      <c r="TVA62" s="763">
        <f>'Detailed Budget'!TVM72</f>
        <v>0</v>
      </c>
      <c r="TVB62" s="763">
        <f>'Detailed Budget'!TVN72</f>
        <v>0</v>
      </c>
      <c r="TVC62" s="763">
        <f>'Detailed Budget'!TVO72</f>
        <v>0</v>
      </c>
      <c r="TVD62" s="763">
        <f>'Detailed Budget'!TVP72</f>
        <v>0</v>
      </c>
      <c r="TVE62" s="763">
        <f>'Detailed Budget'!TVQ72</f>
        <v>0</v>
      </c>
      <c r="TVF62" s="763">
        <f>'Detailed Budget'!TVR72</f>
        <v>0</v>
      </c>
      <c r="TVG62" s="763">
        <f>'Detailed Budget'!TVS72</f>
        <v>0</v>
      </c>
      <c r="TVH62" s="763">
        <f>'Detailed Budget'!TVT72</f>
        <v>0</v>
      </c>
      <c r="TVI62" s="763">
        <f>'Detailed Budget'!TVU72</f>
        <v>0</v>
      </c>
      <c r="TVJ62" s="763">
        <f>'Detailed Budget'!TVV72</f>
        <v>0</v>
      </c>
      <c r="TVK62" s="763">
        <f>'Detailed Budget'!TVW72</f>
        <v>0</v>
      </c>
      <c r="TVL62" s="763">
        <f>'Detailed Budget'!TVX72</f>
        <v>0</v>
      </c>
      <c r="TVM62" s="763">
        <f>'Detailed Budget'!TVY72</f>
        <v>0</v>
      </c>
      <c r="TVN62" s="763">
        <f>'Detailed Budget'!TVZ72</f>
        <v>0</v>
      </c>
      <c r="TVO62" s="763">
        <f>'Detailed Budget'!TWA72</f>
        <v>0</v>
      </c>
      <c r="TVP62" s="763">
        <f>'Detailed Budget'!TWB72</f>
        <v>0</v>
      </c>
      <c r="TVQ62" s="763">
        <f>'Detailed Budget'!TWC72</f>
        <v>0</v>
      </c>
      <c r="TVR62" s="763">
        <f>'Detailed Budget'!TWD72</f>
        <v>0</v>
      </c>
      <c r="TVS62" s="763">
        <f>'Detailed Budget'!TWE72</f>
        <v>0</v>
      </c>
      <c r="TVT62" s="763">
        <f>'Detailed Budget'!TWF72</f>
        <v>0</v>
      </c>
      <c r="TVU62" s="763">
        <f>'Detailed Budget'!TWG72</f>
        <v>0</v>
      </c>
      <c r="TVV62" s="763">
        <f>'Detailed Budget'!TWH72</f>
        <v>0</v>
      </c>
      <c r="TVW62" s="763">
        <f>'Detailed Budget'!TWI72</f>
        <v>0</v>
      </c>
      <c r="TVX62" s="763">
        <f>'Detailed Budget'!TWJ72</f>
        <v>0</v>
      </c>
      <c r="TVY62" s="763">
        <f>'Detailed Budget'!TWK72</f>
        <v>0</v>
      </c>
      <c r="TVZ62" s="763">
        <f>'Detailed Budget'!TWL72</f>
        <v>0</v>
      </c>
      <c r="TWA62" s="763">
        <f>'Detailed Budget'!TWM72</f>
        <v>0</v>
      </c>
      <c r="TWB62" s="763">
        <f>'Detailed Budget'!TWN72</f>
        <v>0</v>
      </c>
      <c r="TWC62" s="763">
        <f>'Detailed Budget'!TWO72</f>
        <v>0</v>
      </c>
      <c r="TWD62" s="763">
        <f>'Detailed Budget'!TWP72</f>
        <v>0</v>
      </c>
      <c r="TWE62" s="763">
        <f>'Detailed Budget'!TWQ72</f>
        <v>0</v>
      </c>
      <c r="TWF62" s="763">
        <f>'Detailed Budget'!TWR72</f>
        <v>0</v>
      </c>
      <c r="TWG62" s="763">
        <f>'Detailed Budget'!TWS72</f>
        <v>0</v>
      </c>
      <c r="TWH62" s="763">
        <f>'Detailed Budget'!TWT72</f>
        <v>0</v>
      </c>
      <c r="TWI62" s="763">
        <f>'Detailed Budget'!TWU72</f>
        <v>0</v>
      </c>
      <c r="TWJ62" s="763">
        <f>'Detailed Budget'!TWV72</f>
        <v>0</v>
      </c>
      <c r="TWK62" s="763">
        <f>'Detailed Budget'!TWW72</f>
        <v>0</v>
      </c>
      <c r="TWL62" s="763">
        <f>'Detailed Budget'!TWX72</f>
        <v>0</v>
      </c>
      <c r="TWM62" s="763">
        <f>'Detailed Budget'!TWY72</f>
        <v>0</v>
      </c>
      <c r="TWN62" s="763">
        <f>'Detailed Budget'!TWZ72</f>
        <v>0</v>
      </c>
      <c r="TWO62" s="763">
        <f>'Detailed Budget'!TXA72</f>
        <v>0</v>
      </c>
      <c r="TWP62" s="763">
        <f>'Detailed Budget'!TXB72</f>
        <v>0</v>
      </c>
      <c r="TWQ62" s="763">
        <f>'Detailed Budget'!TXC72</f>
        <v>0</v>
      </c>
      <c r="TWR62" s="763">
        <f>'Detailed Budget'!TXD72</f>
        <v>0</v>
      </c>
      <c r="TWS62" s="763">
        <f>'Detailed Budget'!TXE72</f>
        <v>0</v>
      </c>
      <c r="TWT62" s="763">
        <f>'Detailed Budget'!TXF72</f>
        <v>0</v>
      </c>
      <c r="TWU62" s="763">
        <f>'Detailed Budget'!TXG72</f>
        <v>0</v>
      </c>
      <c r="TWV62" s="763">
        <f>'Detailed Budget'!TXH72</f>
        <v>0</v>
      </c>
      <c r="TWW62" s="763">
        <f>'Detailed Budget'!TXI72</f>
        <v>0</v>
      </c>
      <c r="TWX62" s="763">
        <f>'Detailed Budget'!TXJ72</f>
        <v>0</v>
      </c>
      <c r="TWY62" s="763">
        <f>'Detailed Budget'!TXK72</f>
        <v>0</v>
      </c>
      <c r="TWZ62" s="763">
        <f>'Detailed Budget'!TXL72</f>
        <v>0</v>
      </c>
      <c r="TXA62" s="763">
        <f>'Detailed Budget'!TXM72</f>
        <v>0</v>
      </c>
      <c r="TXB62" s="763">
        <f>'Detailed Budget'!TXN72</f>
        <v>0</v>
      </c>
      <c r="TXC62" s="763">
        <f>'Detailed Budget'!TXO72</f>
        <v>0</v>
      </c>
      <c r="TXD62" s="763">
        <f>'Detailed Budget'!TXP72</f>
        <v>0</v>
      </c>
      <c r="TXE62" s="763">
        <f>'Detailed Budget'!TXQ72</f>
        <v>0</v>
      </c>
      <c r="TXF62" s="763">
        <f>'Detailed Budget'!TXR72</f>
        <v>0</v>
      </c>
      <c r="TXG62" s="763">
        <f>'Detailed Budget'!TXS72</f>
        <v>0</v>
      </c>
      <c r="TXH62" s="763">
        <f>'Detailed Budget'!TXT72</f>
        <v>0</v>
      </c>
      <c r="TXI62" s="763">
        <f>'Detailed Budget'!TXU72</f>
        <v>0</v>
      </c>
      <c r="TXJ62" s="763">
        <f>'Detailed Budget'!TXV72</f>
        <v>0</v>
      </c>
      <c r="TXK62" s="763">
        <f>'Detailed Budget'!TXW72</f>
        <v>0</v>
      </c>
      <c r="TXL62" s="763">
        <f>'Detailed Budget'!TXX72</f>
        <v>0</v>
      </c>
      <c r="TXM62" s="763">
        <f>'Detailed Budget'!TXY72</f>
        <v>0</v>
      </c>
      <c r="TXN62" s="763">
        <f>'Detailed Budget'!TXZ72</f>
        <v>0</v>
      </c>
      <c r="TXO62" s="763">
        <f>'Detailed Budget'!TYA72</f>
        <v>0</v>
      </c>
      <c r="TXP62" s="763">
        <f>'Detailed Budget'!TYB72</f>
        <v>0</v>
      </c>
      <c r="TXQ62" s="763">
        <f>'Detailed Budget'!TYC72</f>
        <v>0</v>
      </c>
      <c r="TXR62" s="763">
        <f>'Detailed Budget'!TYD72</f>
        <v>0</v>
      </c>
      <c r="TXS62" s="763">
        <f>'Detailed Budget'!TYE72</f>
        <v>0</v>
      </c>
      <c r="TXT62" s="763">
        <f>'Detailed Budget'!TYF72</f>
        <v>0</v>
      </c>
      <c r="TXU62" s="763">
        <f>'Detailed Budget'!TYG72</f>
        <v>0</v>
      </c>
      <c r="TXV62" s="763">
        <f>'Detailed Budget'!TYH72</f>
        <v>0</v>
      </c>
      <c r="TXW62" s="763">
        <f>'Detailed Budget'!TYI72</f>
        <v>0</v>
      </c>
      <c r="TXX62" s="763">
        <f>'Detailed Budget'!TYJ72</f>
        <v>0</v>
      </c>
      <c r="TXY62" s="763">
        <f>'Detailed Budget'!TYK72</f>
        <v>0</v>
      </c>
      <c r="TXZ62" s="763">
        <f>'Detailed Budget'!TYL72</f>
        <v>0</v>
      </c>
      <c r="TYA62" s="763">
        <f>'Detailed Budget'!TYM72</f>
        <v>0</v>
      </c>
      <c r="TYB62" s="763">
        <f>'Detailed Budget'!TYN72</f>
        <v>0</v>
      </c>
      <c r="TYC62" s="763">
        <f>'Detailed Budget'!TYO72</f>
        <v>0</v>
      </c>
      <c r="TYD62" s="763">
        <f>'Detailed Budget'!TYP72</f>
        <v>0</v>
      </c>
      <c r="TYE62" s="763">
        <f>'Detailed Budget'!TYQ72</f>
        <v>0</v>
      </c>
      <c r="TYF62" s="763">
        <f>'Detailed Budget'!TYR72</f>
        <v>0</v>
      </c>
      <c r="TYG62" s="763">
        <f>'Detailed Budget'!TYS72</f>
        <v>0</v>
      </c>
      <c r="TYH62" s="763">
        <f>'Detailed Budget'!TYT72</f>
        <v>0</v>
      </c>
      <c r="TYI62" s="763">
        <f>'Detailed Budget'!TYU72</f>
        <v>0</v>
      </c>
      <c r="TYJ62" s="763">
        <f>'Detailed Budget'!TYV72</f>
        <v>0</v>
      </c>
      <c r="TYK62" s="763">
        <f>'Detailed Budget'!TYW72</f>
        <v>0</v>
      </c>
      <c r="TYL62" s="763">
        <f>'Detailed Budget'!TYX72</f>
        <v>0</v>
      </c>
      <c r="TYM62" s="763">
        <f>'Detailed Budget'!TYY72</f>
        <v>0</v>
      </c>
      <c r="TYN62" s="763">
        <f>'Detailed Budget'!TYZ72</f>
        <v>0</v>
      </c>
      <c r="TYO62" s="763">
        <f>'Detailed Budget'!TZA72</f>
        <v>0</v>
      </c>
      <c r="TYP62" s="763">
        <f>'Detailed Budget'!TZB72</f>
        <v>0</v>
      </c>
      <c r="TYQ62" s="763">
        <f>'Detailed Budget'!TZC72</f>
        <v>0</v>
      </c>
      <c r="TYR62" s="763">
        <f>'Detailed Budget'!TZD72</f>
        <v>0</v>
      </c>
      <c r="TYS62" s="763">
        <f>'Detailed Budget'!TZE72</f>
        <v>0</v>
      </c>
      <c r="TYT62" s="763">
        <f>'Detailed Budget'!TZF72</f>
        <v>0</v>
      </c>
      <c r="TYU62" s="763">
        <f>'Detailed Budget'!TZG72</f>
        <v>0</v>
      </c>
      <c r="TYV62" s="763">
        <f>'Detailed Budget'!TZH72</f>
        <v>0</v>
      </c>
      <c r="TYW62" s="763">
        <f>'Detailed Budget'!TZI72</f>
        <v>0</v>
      </c>
      <c r="TYX62" s="763">
        <f>'Detailed Budget'!TZJ72</f>
        <v>0</v>
      </c>
      <c r="TYY62" s="763">
        <f>'Detailed Budget'!TZK72</f>
        <v>0</v>
      </c>
      <c r="TYZ62" s="763">
        <f>'Detailed Budget'!TZL72</f>
        <v>0</v>
      </c>
      <c r="TZA62" s="763">
        <f>'Detailed Budget'!TZM72</f>
        <v>0</v>
      </c>
      <c r="TZB62" s="763">
        <f>'Detailed Budget'!TZN72</f>
        <v>0</v>
      </c>
      <c r="TZC62" s="763">
        <f>'Detailed Budget'!TZO72</f>
        <v>0</v>
      </c>
      <c r="TZD62" s="763">
        <f>'Detailed Budget'!TZP72</f>
        <v>0</v>
      </c>
      <c r="TZE62" s="763">
        <f>'Detailed Budget'!TZQ72</f>
        <v>0</v>
      </c>
      <c r="TZF62" s="763">
        <f>'Detailed Budget'!TZR72</f>
        <v>0</v>
      </c>
      <c r="TZG62" s="763">
        <f>'Detailed Budget'!TZS72</f>
        <v>0</v>
      </c>
      <c r="TZH62" s="763">
        <f>'Detailed Budget'!TZT72</f>
        <v>0</v>
      </c>
      <c r="TZI62" s="763">
        <f>'Detailed Budget'!TZU72</f>
        <v>0</v>
      </c>
      <c r="TZJ62" s="763">
        <f>'Detailed Budget'!TZV72</f>
        <v>0</v>
      </c>
      <c r="TZK62" s="763">
        <f>'Detailed Budget'!TZW72</f>
        <v>0</v>
      </c>
      <c r="TZL62" s="763">
        <f>'Detailed Budget'!TZX72</f>
        <v>0</v>
      </c>
      <c r="TZM62" s="763">
        <f>'Detailed Budget'!TZY72</f>
        <v>0</v>
      </c>
      <c r="TZN62" s="763">
        <f>'Detailed Budget'!TZZ72</f>
        <v>0</v>
      </c>
      <c r="TZO62" s="763">
        <f>'Detailed Budget'!UAA72</f>
        <v>0</v>
      </c>
      <c r="TZP62" s="763">
        <f>'Detailed Budget'!UAB72</f>
        <v>0</v>
      </c>
      <c r="TZQ62" s="763">
        <f>'Detailed Budget'!UAC72</f>
        <v>0</v>
      </c>
      <c r="TZR62" s="763">
        <f>'Detailed Budget'!UAD72</f>
        <v>0</v>
      </c>
      <c r="TZS62" s="763">
        <f>'Detailed Budget'!UAE72</f>
        <v>0</v>
      </c>
      <c r="TZT62" s="763">
        <f>'Detailed Budget'!UAF72</f>
        <v>0</v>
      </c>
      <c r="TZU62" s="763">
        <f>'Detailed Budget'!UAG72</f>
        <v>0</v>
      </c>
      <c r="TZV62" s="763">
        <f>'Detailed Budget'!UAH72</f>
        <v>0</v>
      </c>
      <c r="TZW62" s="763">
        <f>'Detailed Budget'!UAI72</f>
        <v>0</v>
      </c>
      <c r="TZX62" s="763">
        <f>'Detailed Budget'!UAJ72</f>
        <v>0</v>
      </c>
      <c r="TZY62" s="763">
        <f>'Detailed Budget'!UAK72</f>
        <v>0</v>
      </c>
      <c r="TZZ62" s="763">
        <f>'Detailed Budget'!UAL72</f>
        <v>0</v>
      </c>
      <c r="UAA62" s="763">
        <f>'Detailed Budget'!UAM72</f>
        <v>0</v>
      </c>
      <c r="UAB62" s="763">
        <f>'Detailed Budget'!UAN72</f>
        <v>0</v>
      </c>
      <c r="UAC62" s="763">
        <f>'Detailed Budget'!UAO72</f>
        <v>0</v>
      </c>
      <c r="UAD62" s="763">
        <f>'Detailed Budget'!UAP72</f>
        <v>0</v>
      </c>
      <c r="UAE62" s="763">
        <f>'Detailed Budget'!UAQ72</f>
        <v>0</v>
      </c>
      <c r="UAF62" s="763">
        <f>'Detailed Budget'!UAR72</f>
        <v>0</v>
      </c>
      <c r="UAG62" s="763">
        <f>'Detailed Budget'!UAS72</f>
        <v>0</v>
      </c>
      <c r="UAH62" s="763">
        <f>'Detailed Budget'!UAT72</f>
        <v>0</v>
      </c>
      <c r="UAI62" s="763">
        <f>'Detailed Budget'!UAU72</f>
        <v>0</v>
      </c>
      <c r="UAJ62" s="763">
        <f>'Detailed Budget'!UAV72</f>
        <v>0</v>
      </c>
      <c r="UAK62" s="763">
        <f>'Detailed Budget'!UAW72</f>
        <v>0</v>
      </c>
      <c r="UAL62" s="763">
        <f>'Detailed Budget'!UAX72</f>
        <v>0</v>
      </c>
      <c r="UAM62" s="763">
        <f>'Detailed Budget'!UAY72</f>
        <v>0</v>
      </c>
      <c r="UAN62" s="763">
        <f>'Detailed Budget'!UAZ72</f>
        <v>0</v>
      </c>
      <c r="UAO62" s="763">
        <f>'Detailed Budget'!UBA72</f>
        <v>0</v>
      </c>
      <c r="UAP62" s="763">
        <f>'Detailed Budget'!UBB72</f>
        <v>0</v>
      </c>
      <c r="UAQ62" s="763">
        <f>'Detailed Budget'!UBC72</f>
        <v>0</v>
      </c>
      <c r="UAR62" s="763">
        <f>'Detailed Budget'!UBD72</f>
        <v>0</v>
      </c>
      <c r="UAS62" s="763">
        <f>'Detailed Budget'!UBE72</f>
        <v>0</v>
      </c>
      <c r="UAT62" s="763">
        <f>'Detailed Budget'!UBF72</f>
        <v>0</v>
      </c>
      <c r="UAU62" s="763">
        <f>'Detailed Budget'!UBG72</f>
        <v>0</v>
      </c>
      <c r="UAV62" s="763">
        <f>'Detailed Budget'!UBH72</f>
        <v>0</v>
      </c>
      <c r="UAW62" s="763">
        <f>'Detailed Budget'!UBI72</f>
        <v>0</v>
      </c>
      <c r="UAX62" s="763">
        <f>'Detailed Budget'!UBJ72</f>
        <v>0</v>
      </c>
      <c r="UAY62" s="763">
        <f>'Detailed Budget'!UBK72</f>
        <v>0</v>
      </c>
      <c r="UAZ62" s="763">
        <f>'Detailed Budget'!UBL72</f>
        <v>0</v>
      </c>
      <c r="UBA62" s="763">
        <f>'Detailed Budget'!UBM72</f>
        <v>0</v>
      </c>
      <c r="UBB62" s="763">
        <f>'Detailed Budget'!UBN72</f>
        <v>0</v>
      </c>
      <c r="UBC62" s="763">
        <f>'Detailed Budget'!UBO72</f>
        <v>0</v>
      </c>
      <c r="UBD62" s="763">
        <f>'Detailed Budget'!UBP72</f>
        <v>0</v>
      </c>
      <c r="UBE62" s="763">
        <f>'Detailed Budget'!UBQ72</f>
        <v>0</v>
      </c>
      <c r="UBF62" s="763">
        <f>'Detailed Budget'!UBR72</f>
        <v>0</v>
      </c>
      <c r="UBG62" s="763">
        <f>'Detailed Budget'!UBS72</f>
        <v>0</v>
      </c>
      <c r="UBH62" s="763">
        <f>'Detailed Budget'!UBT72</f>
        <v>0</v>
      </c>
      <c r="UBI62" s="763">
        <f>'Detailed Budget'!UBU72</f>
        <v>0</v>
      </c>
      <c r="UBJ62" s="763">
        <f>'Detailed Budget'!UBV72</f>
        <v>0</v>
      </c>
      <c r="UBK62" s="763">
        <f>'Detailed Budget'!UBW72</f>
        <v>0</v>
      </c>
      <c r="UBL62" s="763">
        <f>'Detailed Budget'!UBX72</f>
        <v>0</v>
      </c>
      <c r="UBM62" s="763">
        <f>'Detailed Budget'!UBY72</f>
        <v>0</v>
      </c>
      <c r="UBN62" s="763">
        <f>'Detailed Budget'!UBZ72</f>
        <v>0</v>
      </c>
      <c r="UBO62" s="763">
        <f>'Detailed Budget'!UCA72</f>
        <v>0</v>
      </c>
      <c r="UBP62" s="763">
        <f>'Detailed Budget'!UCB72</f>
        <v>0</v>
      </c>
      <c r="UBQ62" s="763">
        <f>'Detailed Budget'!UCC72</f>
        <v>0</v>
      </c>
      <c r="UBR62" s="763">
        <f>'Detailed Budget'!UCD72</f>
        <v>0</v>
      </c>
      <c r="UBS62" s="763">
        <f>'Detailed Budget'!UCE72</f>
        <v>0</v>
      </c>
      <c r="UBT62" s="763">
        <f>'Detailed Budget'!UCF72</f>
        <v>0</v>
      </c>
      <c r="UBU62" s="763">
        <f>'Detailed Budget'!UCG72</f>
        <v>0</v>
      </c>
      <c r="UBV62" s="763">
        <f>'Detailed Budget'!UCH72</f>
        <v>0</v>
      </c>
      <c r="UBW62" s="763">
        <f>'Detailed Budget'!UCI72</f>
        <v>0</v>
      </c>
      <c r="UBX62" s="763">
        <f>'Detailed Budget'!UCJ72</f>
        <v>0</v>
      </c>
      <c r="UBY62" s="763">
        <f>'Detailed Budget'!UCK72</f>
        <v>0</v>
      </c>
      <c r="UBZ62" s="763">
        <f>'Detailed Budget'!UCL72</f>
        <v>0</v>
      </c>
      <c r="UCA62" s="763">
        <f>'Detailed Budget'!UCM72</f>
        <v>0</v>
      </c>
      <c r="UCB62" s="763">
        <f>'Detailed Budget'!UCN72</f>
        <v>0</v>
      </c>
      <c r="UCC62" s="763">
        <f>'Detailed Budget'!UCO72</f>
        <v>0</v>
      </c>
      <c r="UCD62" s="763">
        <f>'Detailed Budget'!UCP72</f>
        <v>0</v>
      </c>
      <c r="UCE62" s="763">
        <f>'Detailed Budget'!UCQ72</f>
        <v>0</v>
      </c>
      <c r="UCF62" s="763">
        <f>'Detailed Budget'!UCR72</f>
        <v>0</v>
      </c>
      <c r="UCG62" s="763">
        <f>'Detailed Budget'!UCS72</f>
        <v>0</v>
      </c>
      <c r="UCH62" s="763">
        <f>'Detailed Budget'!UCT72</f>
        <v>0</v>
      </c>
      <c r="UCI62" s="763">
        <f>'Detailed Budget'!UCU72</f>
        <v>0</v>
      </c>
      <c r="UCJ62" s="763">
        <f>'Detailed Budget'!UCV72</f>
        <v>0</v>
      </c>
      <c r="UCK62" s="763">
        <f>'Detailed Budget'!UCW72</f>
        <v>0</v>
      </c>
      <c r="UCL62" s="763">
        <f>'Detailed Budget'!UCX72</f>
        <v>0</v>
      </c>
      <c r="UCM62" s="763">
        <f>'Detailed Budget'!UCY72</f>
        <v>0</v>
      </c>
      <c r="UCN62" s="763">
        <f>'Detailed Budget'!UCZ72</f>
        <v>0</v>
      </c>
      <c r="UCO62" s="763">
        <f>'Detailed Budget'!UDA72</f>
        <v>0</v>
      </c>
      <c r="UCP62" s="763">
        <f>'Detailed Budget'!UDB72</f>
        <v>0</v>
      </c>
      <c r="UCQ62" s="763">
        <f>'Detailed Budget'!UDC72</f>
        <v>0</v>
      </c>
      <c r="UCR62" s="763">
        <f>'Detailed Budget'!UDD72</f>
        <v>0</v>
      </c>
      <c r="UCS62" s="763">
        <f>'Detailed Budget'!UDE72</f>
        <v>0</v>
      </c>
      <c r="UCT62" s="763">
        <f>'Detailed Budget'!UDF72</f>
        <v>0</v>
      </c>
      <c r="UCU62" s="763">
        <f>'Detailed Budget'!UDG72</f>
        <v>0</v>
      </c>
      <c r="UCV62" s="763">
        <f>'Detailed Budget'!UDH72</f>
        <v>0</v>
      </c>
      <c r="UCW62" s="763">
        <f>'Detailed Budget'!UDI72</f>
        <v>0</v>
      </c>
      <c r="UCX62" s="763">
        <f>'Detailed Budget'!UDJ72</f>
        <v>0</v>
      </c>
      <c r="UCY62" s="763">
        <f>'Detailed Budget'!UDK72</f>
        <v>0</v>
      </c>
      <c r="UCZ62" s="763">
        <f>'Detailed Budget'!UDL72</f>
        <v>0</v>
      </c>
      <c r="UDA62" s="763">
        <f>'Detailed Budget'!UDM72</f>
        <v>0</v>
      </c>
      <c r="UDB62" s="763">
        <f>'Detailed Budget'!UDN72</f>
        <v>0</v>
      </c>
      <c r="UDC62" s="763">
        <f>'Detailed Budget'!UDO72</f>
        <v>0</v>
      </c>
      <c r="UDD62" s="763">
        <f>'Detailed Budget'!UDP72</f>
        <v>0</v>
      </c>
      <c r="UDE62" s="763">
        <f>'Detailed Budget'!UDQ72</f>
        <v>0</v>
      </c>
      <c r="UDF62" s="763">
        <f>'Detailed Budget'!UDR72</f>
        <v>0</v>
      </c>
      <c r="UDG62" s="763">
        <f>'Detailed Budget'!UDS72</f>
        <v>0</v>
      </c>
      <c r="UDH62" s="763">
        <f>'Detailed Budget'!UDT72</f>
        <v>0</v>
      </c>
      <c r="UDI62" s="763">
        <f>'Detailed Budget'!UDU72</f>
        <v>0</v>
      </c>
      <c r="UDJ62" s="763">
        <f>'Detailed Budget'!UDV72</f>
        <v>0</v>
      </c>
      <c r="UDK62" s="763">
        <f>'Detailed Budget'!UDW72</f>
        <v>0</v>
      </c>
      <c r="UDL62" s="763">
        <f>'Detailed Budget'!UDX72</f>
        <v>0</v>
      </c>
      <c r="UDM62" s="763">
        <f>'Detailed Budget'!UDY72</f>
        <v>0</v>
      </c>
      <c r="UDN62" s="763">
        <f>'Detailed Budget'!UDZ72</f>
        <v>0</v>
      </c>
      <c r="UDO62" s="763">
        <f>'Detailed Budget'!UEA72</f>
        <v>0</v>
      </c>
      <c r="UDP62" s="763">
        <f>'Detailed Budget'!UEB72</f>
        <v>0</v>
      </c>
      <c r="UDQ62" s="763">
        <f>'Detailed Budget'!UEC72</f>
        <v>0</v>
      </c>
      <c r="UDR62" s="763">
        <f>'Detailed Budget'!UED72</f>
        <v>0</v>
      </c>
      <c r="UDS62" s="763">
        <f>'Detailed Budget'!UEE72</f>
        <v>0</v>
      </c>
      <c r="UDT62" s="763">
        <f>'Detailed Budget'!UEF72</f>
        <v>0</v>
      </c>
      <c r="UDU62" s="763">
        <f>'Detailed Budget'!UEG72</f>
        <v>0</v>
      </c>
      <c r="UDV62" s="763">
        <f>'Detailed Budget'!UEH72</f>
        <v>0</v>
      </c>
      <c r="UDW62" s="763">
        <f>'Detailed Budget'!UEI72</f>
        <v>0</v>
      </c>
      <c r="UDX62" s="763">
        <f>'Detailed Budget'!UEJ72</f>
        <v>0</v>
      </c>
      <c r="UDY62" s="763">
        <f>'Detailed Budget'!UEK72</f>
        <v>0</v>
      </c>
      <c r="UDZ62" s="763">
        <f>'Detailed Budget'!UEL72</f>
        <v>0</v>
      </c>
      <c r="UEA62" s="763">
        <f>'Detailed Budget'!UEM72</f>
        <v>0</v>
      </c>
      <c r="UEB62" s="763">
        <f>'Detailed Budget'!UEN72</f>
        <v>0</v>
      </c>
      <c r="UEC62" s="763">
        <f>'Detailed Budget'!UEO72</f>
        <v>0</v>
      </c>
      <c r="UED62" s="763">
        <f>'Detailed Budget'!UEP72</f>
        <v>0</v>
      </c>
      <c r="UEE62" s="763">
        <f>'Detailed Budget'!UEQ72</f>
        <v>0</v>
      </c>
      <c r="UEF62" s="763">
        <f>'Detailed Budget'!UER72</f>
        <v>0</v>
      </c>
      <c r="UEG62" s="763">
        <f>'Detailed Budget'!UES72</f>
        <v>0</v>
      </c>
      <c r="UEH62" s="763">
        <f>'Detailed Budget'!UET72</f>
        <v>0</v>
      </c>
      <c r="UEI62" s="763">
        <f>'Detailed Budget'!UEU72</f>
        <v>0</v>
      </c>
      <c r="UEJ62" s="763">
        <f>'Detailed Budget'!UEV72</f>
        <v>0</v>
      </c>
      <c r="UEK62" s="763">
        <f>'Detailed Budget'!UEW72</f>
        <v>0</v>
      </c>
      <c r="UEL62" s="763">
        <f>'Detailed Budget'!UEX72</f>
        <v>0</v>
      </c>
      <c r="UEM62" s="763">
        <f>'Detailed Budget'!UEY72</f>
        <v>0</v>
      </c>
      <c r="UEN62" s="763">
        <f>'Detailed Budget'!UEZ72</f>
        <v>0</v>
      </c>
      <c r="UEO62" s="763">
        <f>'Detailed Budget'!UFA72</f>
        <v>0</v>
      </c>
      <c r="UEP62" s="763">
        <f>'Detailed Budget'!UFB72</f>
        <v>0</v>
      </c>
      <c r="UEQ62" s="763">
        <f>'Detailed Budget'!UFC72</f>
        <v>0</v>
      </c>
      <c r="UER62" s="763">
        <f>'Detailed Budget'!UFD72</f>
        <v>0</v>
      </c>
      <c r="UES62" s="763">
        <f>'Detailed Budget'!UFE72</f>
        <v>0</v>
      </c>
      <c r="UET62" s="763">
        <f>'Detailed Budget'!UFF72</f>
        <v>0</v>
      </c>
      <c r="UEU62" s="763">
        <f>'Detailed Budget'!UFG72</f>
        <v>0</v>
      </c>
      <c r="UEV62" s="763">
        <f>'Detailed Budget'!UFH72</f>
        <v>0</v>
      </c>
      <c r="UEW62" s="763">
        <f>'Detailed Budget'!UFI72</f>
        <v>0</v>
      </c>
      <c r="UEX62" s="763">
        <f>'Detailed Budget'!UFJ72</f>
        <v>0</v>
      </c>
      <c r="UEY62" s="763">
        <f>'Detailed Budget'!UFK72</f>
        <v>0</v>
      </c>
      <c r="UEZ62" s="763">
        <f>'Detailed Budget'!UFL72</f>
        <v>0</v>
      </c>
      <c r="UFA62" s="763">
        <f>'Detailed Budget'!UFM72</f>
        <v>0</v>
      </c>
      <c r="UFB62" s="763">
        <f>'Detailed Budget'!UFN72</f>
        <v>0</v>
      </c>
      <c r="UFC62" s="763">
        <f>'Detailed Budget'!UFO72</f>
        <v>0</v>
      </c>
      <c r="UFD62" s="763">
        <f>'Detailed Budget'!UFP72</f>
        <v>0</v>
      </c>
      <c r="UFE62" s="763">
        <f>'Detailed Budget'!UFQ72</f>
        <v>0</v>
      </c>
      <c r="UFF62" s="763">
        <f>'Detailed Budget'!UFR72</f>
        <v>0</v>
      </c>
      <c r="UFG62" s="763">
        <f>'Detailed Budget'!UFS72</f>
        <v>0</v>
      </c>
      <c r="UFH62" s="763">
        <f>'Detailed Budget'!UFT72</f>
        <v>0</v>
      </c>
      <c r="UFI62" s="763">
        <f>'Detailed Budget'!UFU72</f>
        <v>0</v>
      </c>
      <c r="UFJ62" s="763">
        <f>'Detailed Budget'!UFV72</f>
        <v>0</v>
      </c>
      <c r="UFK62" s="763">
        <f>'Detailed Budget'!UFW72</f>
        <v>0</v>
      </c>
      <c r="UFL62" s="763">
        <f>'Detailed Budget'!UFX72</f>
        <v>0</v>
      </c>
      <c r="UFM62" s="763">
        <f>'Detailed Budget'!UFY72</f>
        <v>0</v>
      </c>
      <c r="UFN62" s="763">
        <f>'Detailed Budget'!UFZ72</f>
        <v>0</v>
      </c>
      <c r="UFO62" s="763">
        <f>'Detailed Budget'!UGA72</f>
        <v>0</v>
      </c>
      <c r="UFP62" s="763">
        <f>'Detailed Budget'!UGB72</f>
        <v>0</v>
      </c>
      <c r="UFQ62" s="763">
        <f>'Detailed Budget'!UGC72</f>
        <v>0</v>
      </c>
      <c r="UFR62" s="763">
        <f>'Detailed Budget'!UGD72</f>
        <v>0</v>
      </c>
      <c r="UFS62" s="763">
        <f>'Detailed Budget'!UGE72</f>
        <v>0</v>
      </c>
      <c r="UFT62" s="763">
        <f>'Detailed Budget'!UGF72</f>
        <v>0</v>
      </c>
      <c r="UFU62" s="763">
        <f>'Detailed Budget'!UGG72</f>
        <v>0</v>
      </c>
      <c r="UFV62" s="763">
        <f>'Detailed Budget'!UGH72</f>
        <v>0</v>
      </c>
      <c r="UFW62" s="763">
        <f>'Detailed Budget'!UGI72</f>
        <v>0</v>
      </c>
      <c r="UFX62" s="763">
        <f>'Detailed Budget'!UGJ72</f>
        <v>0</v>
      </c>
      <c r="UFY62" s="763">
        <f>'Detailed Budget'!UGK72</f>
        <v>0</v>
      </c>
      <c r="UFZ62" s="763">
        <f>'Detailed Budget'!UGL72</f>
        <v>0</v>
      </c>
      <c r="UGA62" s="763">
        <f>'Detailed Budget'!UGM72</f>
        <v>0</v>
      </c>
      <c r="UGB62" s="763">
        <f>'Detailed Budget'!UGN72</f>
        <v>0</v>
      </c>
      <c r="UGC62" s="763">
        <f>'Detailed Budget'!UGO72</f>
        <v>0</v>
      </c>
      <c r="UGD62" s="763">
        <f>'Detailed Budget'!UGP72</f>
        <v>0</v>
      </c>
      <c r="UGE62" s="763">
        <f>'Detailed Budget'!UGQ72</f>
        <v>0</v>
      </c>
      <c r="UGF62" s="763">
        <f>'Detailed Budget'!UGR72</f>
        <v>0</v>
      </c>
      <c r="UGG62" s="763">
        <f>'Detailed Budget'!UGS72</f>
        <v>0</v>
      </c>
      <c r="UGH62" s="763">
        <f>'Detailed Budget'!UGT72</f>
        <v>0</v>
      </c>
      <c r="UGI62" s="763">
        <f>'Detailed Budget'!UGU72</f>
        <v>0</v>
      </c>
      <c r="UGJ62" s="763">
        <f>'Detailed Budget'!UGV72</f>
        <v>0</v>
      </c>
      <c r="UGK62" s="763">
        <f>'Detailed Budget'!UGW72</f>
        <v>0</v>
      </c>
      <c r="UGL62" s="763">
        <f>'Detailed Budget'!UGX72</f>
        <v>0</v>
      </c>
      <c r="UGM62" s="763">
        <f>'Detailed Budget'!UGY72</f>
        <v>0</v>
      </c>
      <c r="UGN62" s="763">
        <f>'Detailed Budget'!UGZ72</f>
        <v>0</v>
      </c>
      <c r="UGO62" s="763">
        <f>'Detailed Budget'!UHA72</f>
        <v>0</v>
      </c>
      <c r="UGP62" s="763">
        <f>'Detailed Budget'!UHB72</f>
        <v>0</v>
      </c>
      <c r="UGQ62" s="763">
        <f>'Detailed Budget'!UHC72</f>
        <v>0</v>
      </c>
      <c r="UGR62" s="763">
        <f>'Detailed Budget'!UHD72</f>
        <v>0</v>
      </c>
      <c r="UGS62" s="763">
        <f>'Detailed Budget'!UHE72</f>
        <v>0</v>
      </c>
      <c r="UGT62" s="763">
        <f>'Detailed Budget'!UHF72</f>
        <v>0</v>
      </c>
      <c r="UGU62" s="763">
        <f>'Detailed Budget'!UHG72</f>
        <v>0</v>
      </c>
      <c r="UGV62" s="763">
        <f>'Detailed Budget'!UHH72</f>
        <v>0</v>
      </c>
      <c r="UGW62" s="763">
        <f>'Detailed Budget'!UHI72</f>
        <v>0</v>
      </c>
      <c r="UGX62" s="763">
        <f>'Detailed Budget'!UHJ72</f>
        <v>0</v>
      </c>
      <c r="UGY62" s="763">
        <f>'Detailed Budget'!UHK72</f>
        <v>0</v>
      </c>
      <c r="UGZ62" s="763">
        <f>'Detailed Budget'!UHL72</f>
        <v>0</v>
      </c>
      <c r="UHA62" s="763">
        <f>'Detailed Budget'!UHM72</f>
        <v>0</v>
      </c>
      <c r="UHB62" s="763">
        <f>'Detailed Budget'!UHN72</f>
        <v>0</v>
      </c>
      <c r="UHC62" s="763">
        <f>'Detailed Budget'!UHO72</f>
        <v>0</v>
      </c>
      <c r="UHD62" s="763">
        <f>'Detailed Budget'!UHP72</f>
        <v>0</v>
      </c>
      <c r="UHE62" s="763">
        <f>'Detailed Budget'!UHQ72</f>
        <v>0</v>
      </c>
      <c r="UHF62" s="763">
        <f>'Detailed Budget'!UHR72</f>
        <v>0</v>
      </c>
      <c r="UHG62" s="763">
        <f>'Detailed Budget'!UHS72</f>
        <v>0</v>
      </c>
      <c r="UHH62" s="763">
        <f>'Detailed Budget'!UHT72</f>
        <v>0</v>
      </c>
      <c r="UHI62" s="763">
        <f>'Detailed Budget'!UHU72</f>
        <v>0</v>
      </c>
      <c r="UHJ62" s="763">
        <f>'Detailed Budget'!UHV72</f>
        <v>0</v>
      </c>
      <c r="UHK62" s="763">
        <f>'Detailed Budget'!UHW72</f>
        <v>0</v>
      </c>
      <c r="UHL62" s="763">
        <f>'Detailed Budget'!UHX72</f>
        <v>0</v>
      </c>
      <c r="UHM62" s="763">
        <f>'Detailed Budget'!UHY72</f>
        <v>0</v>
      </c>
      <c r="UHN62" s="763">
        <f>'Detailed Budget'!UHZ72</f>
        <v>0</v>
      </c>
      <c r="UHO62" s="763">
        <f>'Detailed Budget'!UIA72</f>
        <v>0</v>
      </c>
      <c r="UHP62" s="763">
        <f>'Detailed Budget'!UIB72</f>
        <v>0</v>
      </c>
      <c r="UHQ62" s="763">
        <f>'Detailed Budget'!UIC72</f>
        <v>0</v>
      </c>
      <c r="UHR62" s="763">
        <f>'Detailed Budget'!UID72</f>
        <v>0</v>
      </c>
      <c r="UHS62" s="763">
        <f>'Detailed Budget'!UIE72</f>
        <v>0</v>
      </c>
      <c r="UHT62" s="763">
        <f>'Detailed Budget'!UIF72</f>
        <v>0</v>
      </c>
      <c r="UHU62" s="763">
        <f>'Detailed Budget'!UIG72</f>
        <v>0</v>
      </c>
      <c r="UHV62" s="763">
        <f>'Detailed Budget'!UIH72</f>
        <v>0</v>
      </c>
      <c r="UHW62" s="763">
        <f>'Detailed Budget'!UII72</f>
        <v>0</v>
      </c>
      <c r="UHX62" s="763">
        <f>'Detailed Budget'!UIJ72</f>
        <v>0</v>
      </c>
      <c r="UHY62" s="763">
        <f>'Detailed Budget'!UIK72</f>
        <v>0</v>
      </c>
      <c r="UHZ62" s="763">
        <f>'Detailed Budget'!UIL72</f>
        <v>0</v>
      </c>
      <c r="UIA62" s="763">
        <f>'Detailed Budget'!UIM72</f>
        <v>0</v>
      </c>
      <c r="UIB62" s="763">
        <f>'Detailed Budget'!UIN72</f>
        <v>0</v>
      </c>
      <c r="UIC62" s="763">
        <f>'Detailed Budget'!UIO72</f>
        <v>0</v>
      </c>
      <c r="UID62" s="763">
        <f>'Detailed Budget'!UIP72</f>
        <v>0</v>
      </c>
      <c r="UIE62" s="763">
        <f>'Detailed Budget'!UIQ72</f>
        <v>0</v>
      </c>
      <c r="UIF62" s="763">
        <f>'Detailed Budget'!UIR72</f>
        <v>0</v>
      </c>
      <c r="UIG62" s="763">
        <f>'Detailed Budget'!UIS72</f>
        <v>0</v>
      </c>
      <c r="UIH62" s="763">
        <f>'Detailed Budget'!UIT72</f>
        <v>0</v>
      </c>
      <c r="UII62" s="763">
        <f>'Detailed Budget'!UIU72</f>
        <v>0</v>
      </c>
      <c r="UIJ62" s="763">
        <f>'Detailed Budget'!UIV72</f>
        <v>0</v>
      </c>
      <c r="UIK62" s="763">
        <f>'Detailed Budget'!UIW72</f>
        <v>0</v>
      </c>
      <c r="UIL62" s="763">
        <f>'Detailed Budget'!UIX72</f>
        <v>0</v>
      </c>
      <c r="UIM62" s="763">
        <f>'Detailed Budget'!UIY72</f>
        <v>0</v>
      </c>
      <c r="UIN62" s="763">
        <f>'Detailed Budget'!UIZ72</f>
        <v>0</v>
      </c>
      <c r="UIO62" s="763">
        <f>'Detailed Budget'!UJA72</f>
        <v>0</v>
      </c>
      <c r="UIP62" s="763">
        <f>'Detailed Budget'!UJB72</f>
        <v>0</v>
      </c>
      <c r="UIQ62" s="763">
        <f>'Detailed Budget'!UJC72</f>
        <v>0</v>
      </c>
      <c r="UIR62" s="763">
        <f>'Detailed Budget'!UJD72</f>
        <v>0</v>
      </c>
      <c r="UIS62" s="763">
        <f>'Detailed Budget'!UJE72</f>
        <v>0</v>
      </c>
      <c r="UIT62" s="763">
        <f>'Detailed Budget'!UJF72</f>
        <v>0</v>
      </c>
      <c r="UIU62" s="763">
        <f>'Detailed Budget'!UJG72</f>
        <v>0</v>
      </c>
      <c r="UIV62" s="763">
        <f>'Detailed Budget'!UJH72</f>
        <v>0</v>
      </c>
      <c r="UIW62" s="763">
        <f>'Detailed Budget'!UJI72</f>
        <v>0</v>
      </c>
      <c r="UIX62" s="763">
        <f>'Detailed Budget'!UJJ72</f>
        <v>0</v>
      </c>
      <c r="UIY62" s="763">
        <f>'Detailed Budget'!UJK72</f>
        <v>0</v>
      </c>
      <c r="UIZ62" s="763">
        <f>'Detailed Budget'!UJL72</f>
        <v>0</v>
      </c>
      <c r="UJA62" s="763">
        <f>'Detailed Budget'!UJM72</f>
        <v>0</v>
      </c>
      <c r="UJB62" s="763">
        <f>'Detailed Budget'!UJN72</f>
        <v>0</v>
      </c>
      <c r="UJC62" s="763">
        <f>'Detailed Budget'!UJO72</f>
        <v>0</v>
      </c>
      <c r="UJD62" s="763">
        <f>'Detailed Budget'!UJP72</f>
        <v>0</v>
      </c>
      <c r="UJE62" s="763">
        <f>'Detailed Budget'!UJQ72</f>
        <v>0</v>
      </c>
      <c r="UJF62" s="763">
        <f>'Detailed Budget'!UJR72</f>
        <v>0</v>
      </c>
      <c r="UJG62" s="763">
        <f>'Detailed Budget'!UJS72</f>
        <v>0</v>
      </c>
      <c r="UJH62" s="763">
        <f>'Detailed Budget'!UJT72</f>
        <v>0</v>
      </c>
      <c r="UJI62" s="763">
        <f>'Detailed Budget'!UJU72</f>
        <v>0</v>
      </c>
      <c r="UJJ62" s="763">
        <f>'Detailed Budget'!UJV72</f>
        <v>0</v>
      </c>
      <c r="UJK62" s="763">
        <f>'Detailed Budget'!UJW72</f>
        <v>0</v>
      </c>
      <c r="UJL62" s="763">
        <f>'Detailed Budget'!UJX72</f>
        <v>0</v>
      </c>
      <c r="UJM62" s="763">
        <f>'Detailed Budget'!UJY72</f>
        <v>0</v>
      </c>
      <c r="UJN62" s="763">
        <f>'Detailed Budget'!UJZ72</f>
        <v>0</v>
      </c>
      <c r="UJO62" s="763">
        <f>'Detailed Budget'!UKA72</f>
        <v>0</v>
      </c>
      <c r="UJP62" s="763">
        <f>'Detailed Budget'!UKB72</f>
        <v>0</v>
      </c>
      <c r="UJQ62" s="763">
        <f>'Detailed Budget'!UKC72</f>
        <v>0</v>
      </c>
      <c r="UJR62" s="763">
        <f>'Detailed Budget'!UKD72</f>
        <v>0</v>
      </c>
      <c r="UJS62" s="763">
        <f>'Detailed Budget'!UKE72</f>
        <v>0</v>
      </c>
      <c r="UJT62" s="763">
        <f>'Detailed Budget'!UKF72</f>
        <v>0</v>
      </c>
      <c r="UJU62" s="763">
        <f>'Detailed Budget'!UKG72</f>
        <v>0</v>
      </c>
      <c r="UJV62" s="763">
        <f>'Detailed Budget'!UKH72</f>
        <v>0</v>
      </c>
      <c r="UJW62" s="763">
        <f>'Detailed Budget'!UKI72</f>
        <v>0</v>
      </c>
      <c r="UJX62" s="763">
        <f>'Detailed Budget'!UKJ72</f>
        <v>0</v>
      </c>
      <c r="UJY62" s="763">
        <f>'Detailed Budget'!UKK72</f>
        <v>0</v>
      </c>
      <c r="UJZ62" s="763">
        <f>'Detailed Budget'!UKL72</f>
        <v>0</v>
      </c>
      <c r="UKA62" s="763">
        <f>'Detailed Budget'!UKM72</f>
        <v>0</v>
      </c>
      <c r="UKB62" s="763">
        <f>'Detailed Budget'!UKN72</f>
        <v>0</v>
      </c>
      <c r="UKC62" s="763">
        <f>'Detailed Budget'!UKO72</f>
        <v>0</v>
      </c>
      <c r="UKD62" s="763">
        <f>'Detailed Budget'!UKP72</f>
        <v>0</v>
      </c>
      <c r="UKE62" s="763">
        <f>'Detailed Budget'!UKQ72</f>
        <v>0</v>
      </c>
      <c r="UKF62" s="763">
        <f>'Detailed Budget'!UKR72</f>
        <v>0</v>
      </c>
      <c r="UKG62" s="763">
        <f>'Detailed Budget'!UKS72</f>
        <v>0</v>
      </c>
      <c r="UKH62" s="763">
        <f>'Detailed Budget'!UKT72</f>
        <v>0</v>
      </c>
      <c r="UKI62" s="763">
        <f>'Detailed Budget'!UKU72</f>
        <v>0</v>
      </c>
      <c r="UKJ62" s="763">
        <f>'Detailed Budget'!UKV72</f>
        <v>0</v>
      </c>
      <c r="UKK62" s="763">
        <f>'Detailed Budget'!UKW72</f>
        <v>0</v>
      </c>
      <c r="UKL62" s="763">
        <f>'Detailed Budget'!UKX72</f>
        <v>0</v>
      </c>
      <c r="UKM62" s="763">
        <f>'Detailed Budget'!UKY72</f>
        <v>0</v>
      </c>
      <c r="UKN62" s="763">
        <f>'Detailed Budget'!UKZ72</f>
        <v>0</v>
      </c>
      <c r="UKO62" s="763">
        <f>'Detailed Budget'!ULA72</f>
        <v>0</v>
      </c>
      <c r="UKP62" s="763">
        <f>'Detailed Budget'!ULB72</f>
        <v>0</v>
      </c>
      <c r="UKQ62" s="763">
        <f>'Detailed Budget'!ULC72</f>
        <v>0</v>
      </c>
      <c r="UKR62" s="763">
        <f>'Detailed Budget'!ULD72</f>
        <v>0</v>
      </c>
      <c r="UKS62" s="763">
        <f>'Detailed Budget'!ULE72</f>
        <v>0</v>
      </c>
      <c r="UKT62" s="763">
        <f>'Detailed Budget'!ULF72</f>
        <v>0</v>
      </c>
      <c r="UKU62" s="763">
        <f>'Detailed Budget'!ULG72</f>
        <v>0</v>
      </c>
      <c r="UKV62" s="763">
        <f>'Detailed Budget'!ULH72</f>
        <v>0</v>
      </c>
      <c r="UKW62" s="763">
        <f>'Detailed Budget'!ULI72</f>
        <v>0</v>
      </c>
      <c r="UKX62" s="763">
        <f>'Detailed Budget'!ULJ72</f>
        <v>0</v>
      </c>
      <c r="UKY62" s="763">
        <f>'Detailed Budget'!ULK72</f>
        <v>0</v>
      </c>
      <c r="UKZ62" s="763">
        <f>'Detailed Budget'!ULL72</f>
        <v>0</v>
      </c>
      <c r="ULA62" s="763">
        <f>'Detailed Budget'!ULM72</f>
        <v>0</v>
      </c>
      <c r="ULB62" s="763">
        <f>'Detailed Budget'!ULN72</f>
        <v>0</v>
      </c>
      <c r="ULC62" s="763">
        <f>'Detailed Budget'!ULO72</f>
        <v>0</v>
      </c>
      <c r="ULD62" s="763">
        <f>'Detailed Budget'!ULP72</f>
        <v>0</v>
      </c>
      <c r="ULE62" s="763">
        <f>'Detailed Budget'!ULQ72</f>
        <v>0</v>
      </c>
      <c r="ULF62" s="763">
        <f>'Detailed Budget'!ULR72</f>
        <v>0</v>
      </c>
      <c r="ULG62" s="763">
        <f>'Detailed Budget'!ULS72</f>
        <v>0</v>
      </c>
      <c r="ULH62" s="763">
        <f>'Detailed Budget'!ULT72</f>
        <v>0</v>
      </c>
      <c r="ULI62" s="763">
        <f>'Detailed Budget'!ULU72</f>
        <v>0</v>
      </c>
      <c r="ULJ62" s="763">
        <f>'Detailed Budget'!ULV72</f>
        <v>0</v>
      </c>
      <c r="ULK62" s="763">
        <f>'Detailed Budget'!ULW72</f>
        <v>0</v>
      </c>
      <c r="ULL62" s="763">
        <f>'Detailed Budget'!ULX72</f>
        <v>0</v>
      </c>
      <c r="ULM62" s="763">
        <f>'Detailed Budget'!ULY72</f>
        <v>0</v>
      </c>
      <c r="ULN62" s="763">
        <f>'Detailed Budget'!ULZ72</f>
        <v>0</v>
      </c>
      <c r="ULO62" s="763">
        <f>'Detailed Budget'!UMA72</f>
        <v>0</v>
      </c>
      <c r="ULP62" s="763">
        <f>'Detailed Budget'!UMB72</f>
        <v>0</v>
      </c>
      <c r="ULQ62" s="763">
        <f>'Detailed Budget'!UMC72</f>
        <v>0</v>
      </c>
      <c r="ULR62" s="763">
        <f>'Detailed Budget'!UMD72</f>
        <v>0</v>
      </c>
      <c r="ULS62" s="763">
        <f>'Detailed Budget'!UME72</f>
        <v>0</v>
      </c>
      <c r="ULT62" s="763">
        <f>'Detailed Budget'!UMF72</f>
        <v>0</v>
      </c>
      <c r="ULU62" s="763">
        <f>'Detailed Budget'!UMG72</f>
        <v>0</v>
      </c>
      <c r="ULV62" s="763">
        <f>'Detailed Budget'!UMH72</f>
        <v>0</v>
      </c>
      <c r="ULW62" s="763">
        <f>'Detailed Budget'!UMI72</f>
        <v>0</v>
      </c>
      <c r="ULX62" s="763">
        <f>'Detailed Budget'!UMJ72</f>
        <v>0</v>
      </c>
      <c r="ULY62" s="763">
        <f>'Detailed Budget'!UMK72</f>
        <v>0</v>
      </c>
      <c r="ULZ62" s="763">
        <f>'Detailed Budget'!UML72</f>
        <v>0</v>
      </c>
      <c r="UMA62" s="763">
        <f>'Detailed Budget'!UMM72</f>
        <v>0</v>
      </c>
      <c r="UMB62" s="763">
        <f>'Detailed Budget'!UMN72</f>
        <v>0</v>
      </c>
      <c r="UMC62" s="763">
        <f>'Detailed Budget'!UMO72</f>
        <v>0</v>
      </c>
      <c r="UMD62" s="763">
        <f>'Detailed Budget'!UMP72</f>
        <v>0</v>
      </c>
      <c r="UME62" s="763">
        <f>'Detailed Budget'!UMQ72</f>
        <v>0</v>
      </c>
      <c r="UMF62" s="763">
        <f>'Detailed Budget'!UMR72</f>
        <v>0</v>
      </c>
      <c r="UMG62" s="763">
        <f>'Detailed Budget'!UMS72</f>
        <v>0</v>
      </c>
      <c r="UMH62" s="763">
        <f>'Detailed Budget'!UMT72</f>
        <v>0</v>
      </c>
      <c r="UMI62" s="763">
        <f>'Detailed Budget'!UMU72</f>
        <v>0</v>
      </c>
      <c r="UMJ62" s="763">
        <f>'Detailed Budget'!UMV72</f>
        <v>0</v>
      </c>
      <c r="UMK62" s="763">
        <f>'Detailed Budget'!UMW72</f>
        <v>0</v>
      </c>
      <c r="UML62" s="763">
        <f>'Detailed Budget'!UMX72</f>
        <v>0</v>
      </c>
      <c r="UMM62" s="763">
        <f>'Detailed Budget'!UMY72</f>
        <v>0</v>
      </c>
      <c r="UMN62" s="763">
        <f>'Detailed Budget'!UMZ72</f>
        <v>0</v>
      </c>
      <c r="UMO62" s="763">
        <f>'Detailed Budget'!UNA72</f>
        <v>0</v>
      </c>
      <c r="UMP62" s="763">
        <f>'Detailed Budget'!UNB72</f>
        <v>0</v>
      </c>
      <c r="UMQ62" s="763">
        <f>'Detailed Budget'!UNC72</f>
        <v>0</v>
      </c>
      <c r="UMR62" s="763">
        <f>'Detailed Budget'!UND72</f>
        <v>0</v>
      </c>
      <c r="UMS62" s="763">
        <f>'Detailed Budget'!UNE72</f>
        <v>0</v>
      </c>
      <c r="UMT62" s="763">
        <f>'Detailed Budget'!UNF72</f>
        <v>0</v>
      </c>
      <c r="UMU62" s="763">
        <f>'Detailed Budget'!UNG72</f>
        <v>0</v>
      </c>
      <c r="UMV62" s="763">
        <f>'Detailed Budget'!UNH72</f>
        <v>0</v>
      </c>
      <c r="UMW62" s="763">
        <f>'Detailed Budget'!UNI72</f>
        <v>0</v>
      </c>
      <c r="UMX62" s="763">
        <f>'Detailed Budget'!UNJ72</f>
        <v>0</v>
      </c>
      <c r="UMY62" s="763">
        <f>'Detailed Budget'!UNK72</f>
        <v>0</v>
      </c>
      <c r="UMZ62" s="763">
        <f>'Detailed Budget'!UNL72</f>
        <v>0</v>
      </c>
      <c r="UNA62" s="763">
        <f>'Detailed Budget'!UNM72</f>
        <v>0</v>
      </c>
      <c r="UNB62" s="763">
        <f>'Detailed Budget'!UNN72</f>
        <v>0</v>
      </c>
      <c r="UNC62" s="763">
        <f>'Detailed Budget'!UNO72</f>
        <v>0</v>
      </c>
      <c r="UND62" s="763">
        <f>'Detailed Budget'!UNP72</f>
        <v>0</v>
      </c>
      <c r="UNE62" s="763">
        <f>'Detailed Budget'!UNQ72</f>
        <v>0</v>
      </c>
      <c r="UNF62" s="763">
        <f>'Detailed Budget'!UNR72</f>
        <v>0</v>
      </c>
      <c r="UNG62" s="763">
        <f>'Detailed Budget'!UNS72</f>
        <v>0</v>
      </c>
      <c r="UNH62" s="763">
        <f>'Detailed Budget'!UNT72</f>
        <v>0</v>
      </c>
      <c r="UNI62" s="763">
        <f>'Detailed Budget'!UNU72</f>
        <v>0</v>
      </c>
      <c r="UNJ62" s="763">
        <f>'Detailed Budget'!UNV72</f>
        <v>0</v>
      </c>
      <c r="UNK62" s="763">
        <f>'Detailed Budget'!UNW72</f>
        <v>0</v>
      </c>
      <c r="UNL62" s="763">
        <f>'Detailed Budget'!UNX72</f>
        <v>0</v>
      </c>
      <c r="UNM62" s="763">
        <f>'Detailed Budget'!UNY72</f>
        <v>0</v>
      </c>
      <c r="UNN62" s="763">
        <f>'Detailed Budget'!UNZ72</f>
        <v>0</v>
      </c>
      <c r="UNO62" s="763">
        <f>'Detailed Budget'!UOA72</f>
        <v>0</v>
      </c>
      <c r="UNP62" s="763">
        <f>'Detailed Budget'!UOB72</f>
        <v>0</v>
      </c>
      <c r="UNQ62" s="763">
        <f>'Detailed Budget'!UOC72</f>
        <v>0</v>
      </c>
      <c r="UNR62" s="763">
        <f>'Detailed Budget'!UOD72</f>
        <v>0</v>
      </c>
      <c r="UNS62" s="763">
        <f>'Detailed Budget'!UOE72</f>
        <v>0</v>
      </c>
      <c r="UNT62" s="763">
        <f>'Detailed Budget'!UOF72</f>
        <v>0</v>
      </c>
      <c r="UNU62" s="763">
        <f>'Detailed Budget'!UOG72</f>
        <v>0</v>
      </c>
      <c r="UNV62" s="763">
        <f>'Detailed Budget'!UOH72</f>
        <v>0</v>
      </c>
      <c r="UNW62" s="763">
        <f>'Detailed Budget'!UOI72</f>
        <v>0</v>
      </c>
      <c r="UNX62" s="763">
        <f>'Detailed Budget'!UOJ72</f>
        <v>0</v>
      </c>
      <c r="UNY62" s="763">
        <f>'Detailed Budget'!UOK72</f>
        <v>0</v>
      </c>
      <c r="UNZ62" s="763">
        <f>'Detailed Budget'!UOL72</f>
        <v>0</v>
      </c>
      <c r="UOA62" s="763">
        <f>'Detailed Budget'!UOM72</f>
        <v>0</v>
      </c>
      <c r="UOB62" s="763">
        <f>'Detailed Budget'!UON72</f>
        <v>0</v>
      </c>
      <c r="UOC62" s="763">
        <f>'Detailed Budget'!UOO72</f>
        <v>0</v>
      </c>
      <c r="UOD62" s="763">
        <f>'Detailed Budget'!UOP72</f>
        <v>0</v>
      </c>
      <c r="UOE62" s="763">
        <f>'Detailed Budget'!UOQ72</f>
        <v>0</v>
      </c>
      <c r="UOF62" s="763">
        <f>'Detailed Budget'!UOR72</f>
        <v>0</v>
      </c>
      <c r="UOG62" s="763">
        <f>'Detailed Budget'!UOS72</f>
        <v>0</v>
      </c>
      <c r="UOH62" s="763">
        <f>'Detailed Budget'!UOT72</f>
        <v>0</v>
      </c>
      <c r="UOI62" s="763">
        <f>'Detailed Budget'!UOU72</f>
        <v>0</v>
      </c>
      <c r="UOJ62" s="763">
        <f>'Detailed Budget'!UOV72</f>
        <v>0</v>
      </c>
      <c r="UOK62" s="763">
        <f>'Detailed Budget'!UOW72</f>
        <v>0</v>
      </c>
      <c r="UOL62" s="763">
        <f>'Detailed Budget'!UOX72</f>
        <v>0</v>
      </c>
      <c r="UOM62" s="763">
        <f>'Detailed Budget'!UOY72</f>
        <v>0</v>
      </c>
      <c r="UON62" s="763">
        <f>'Detailed Budget'!UOZ72</f>
        <v>0</v>
      </c>
      <c r="UOO62" s="763">
        <f>'Detailed Budget'!UPA72</f>
        <v>0</v>
      </c>
      <c r="UOP62" s="763">
        <f>'Detailed Budget'!UPB72</f>
        <v>0</v>
      </c>
      <c r="UOQ62" s="763">
        <f>'Detailed Budget'!UPC72</f>
        <v>0</v>
      </c>
      <c r="UOR62" s="763">
        <f>'Detailed Budget'!UPD72</f>
        <v>0</v>
      </c>
      <c r="UOS62" s="763">
        <f>'Detailed Budget'!UPE72</f>
        <v>0</v>
      </c>
      <c r="UOT62" s="763">
        <f>'Detailed Budget'!UPF72</f>
        <v>0</v>
      </c>
      <c r="UOU62" s="763">
        <f>'Detailed Budget'!UPG72</f>
        <v>0</v>
      </c>
      <c r="UOV62" s="763">
        <f>'Detailed Budget'!UPH72</f>
        <v>0</v>
      </c>
      <c r="UOW62" s="763">
        <f>'Detailed Budget'!UPI72</f>
        <v>0</v>
      </c>
      <c r="UOX62" s="763">
        <f>'Detailed Budget'!UPJ72</f>
        <v>0</v>
      </c>
      <c r="UOY62" s="763">
        <f>'Detailed Budget'!UPK72</f>
        <v>0</v>
      </c>
      <c r="UOZ62" s="763">
        <f>'Detailed Budget'!UPL72</f>
        <v>0</v>
      </c>
      <c r="UPA62" s="763">
        <f>'Detailed Budget'!UPM72</f>
        <v>0</v>
      </c>
      <c r="UPB62" s="763">
        <f>'Detailed Budget'!UPN72</f>
        <v>0</v>
      </c>
      <c r="UPC62" s="763">
        <f>'Detailed Budget'!UPO72</f>
        <v>0</v>
      </c>
      <c r="UPD62" s="763">
        <f>'Detailed Budget'!UPP72</f>
        <v>0</v>
      </c>
      <c r="UPE62" s="763">
        <f>'Detailed Budget'!UPQ72</f>
        <v>0</v>
      </c>
      <c r="UPF62" s="763">
        <f>'Detailed Budget'!UPR72</f>
        <v>0</v>
      </c>
      <c r="UPG62" s="763">
        <f>'Detailed Budget'!UPS72</f>
        <v>0</v>
      </c>
      <c r="UPH62" s="763">
        <f>'Detailed Budget'!UPT72</f>
        <v>0</v>
      </c>
      <c r="UPI62" s="763">
        <f>'Detailed Budget'!UPU72</f>
        <v>0</v>
      </c>
      <c r="UPJ62" s="763">
        <f>'Detailed Budget'!UPV72</f>
        <v>0</v>
      </c>
      <c r="UPK62" s="763">
        <f>'Detailed Budget'!UPW72</f>
        <v>0</v>
      </c>
      <c r="UPL62" s="763">
        <f>'Detailed Budget'!UPX72</f>
        <v>0</v>
      </c>
      <c r="UPM62" s="763">
        <f>'Detailed Budget'!UPY72</f>
        <v>0</v>
      </c>
      <c r="UPN62" s="763">
        <f>'Detailed Budget'!UPZ72</f>
        <v>0</v>
      </c>
      <c r="UPO62" s="763">
        <f>'Detailed Budget'!UQA72</f>
        <v>0</v>
      </c>
      <c r="UPP62" s="763">
        <f>'Detailed Budget'!UQB72</f>
        <v>0</v>
      </c>
      <c r="UPQ62" s="763">
        <f>'Detailed Budget'!UQC72</f>
        <v>0</v>
      </c>
      <c r="UPR62" s="763">
        <f>'Detailed Budget'!UQD72</f>
        <v>0</v>
      </c>
      <c r="UPS62" s="763">
        <f>'Detailed Budget'!UQE72</f>
        <v>0</v>
      </c>
      <c r="UPT62" s="763">
        <f>'Detailed Budget'!UQF72</f>
        <v>0</v>
      </c>
      <c r="UPU62" s="763">
        <f>'Detailed Budget'!UQG72</f>
        <v>0</v>
      </c>
      <c r="UPV62" s="763">
        <f>'Detailed Budget'!UQH72</f>
        <v>0</v>
      </c>
      <c r="UPW62" s="763">
        <f>'Detailed Budget'!UQI72</f>
        <v>0</v>
      </c>
      <c r="UPX62" s="763">
        <f>'Detailed Budget'!UQJ72</f>
        <v>0</v>
      </c>
      <c r="UPY62" s="763">
        <f>'Detailed Budget'!UQK72</f>
        <v>0</v>
      </c>
      <c r="UPZ62" s="763">
        <f>'Detailed Budget'!UQL72</f>
        <v>0</v>
      </c>
      <c r="UQA62" s="763">
        <f>'Detailed Budget'!UQM72</f>
        <v>0</v>
      </c>
      <c r="UQB62" s="763">
        <f>'Detailed Budget'!UQN72</f>
        <v>0</v>
      </c>
      <c r="UQC62" s="763">
        <f>'Detailed Budget'!UQO72</f>
        <v>0</v>
      </c>
      <c r="UQD62" s="763">
        <f>'Detailed Budget'!UQP72</f>
        <v>0</v>
      </c>
      <c r="UQE62" s="763">
        <f>'Detailed Budget'!UQQ72</f>
        <v>0</v>
      </c>
      <c r="UQF62" s="763">
        <f>'Detailed Budget'!UQR72</f>
        <v>0</v>
      </c>
      <c r="UQG62" s="763">
        <f>'Detailed Budget'!UQS72</f>
        <v>0</v>
      </c>
      <c r="UQH62" s="763">
        <f>'Detailed Budget'!UQT72</f>
        <v>0</v>
      </c>
      <c r="UQI62" s="763">
        <f>'Detailed Budget'!UQU72</f>
        <v>0</v>
      </c>
      <c r="UQJ62" s="763">
        <f>'Detailed Budget'!UQV72</f>
        <v>0</v>
      </c>
      <c r="UQK62" s="763">
        <f>'Detailed Budget'!UQW72</f>
        <v>0</v>
      </c>
      <c r="UQL62" s="763">
        <f>'Detailed Budget'!UQX72</f>
        <v>0</v>
      </c>
      <c r="UQM62" s="763">
        <f>'Detailed Budget'!UQY72</f>
        <v>0</v>
      </c>
      <c r="UQN62" s="763">
        <f>'Detailed Budget'!UQZ72</f>
        <v>0</v>
      </c>
      <c r="UQO62" s="763">
        <f>'Detailed Budget'!URA72</f>
        <v>0</v>
      </c>
      <c r="UQP62" s="763">
        <f>'Detailed Budget'!URB72</f>
        <v>0</v>
      </c>
      <c r="UQQ62" s="763">
        <f>'Detailed Budget'!URC72</f>
        <v>0</v>
      </c>
      <c r="UQR62" s="763">
        <f>'Detailed Budget'!URD72</f>
        <v>0</v>
      </c>
      <c r="UQS62" s="763">
        <f>'Detailed Budget'!URE72</f>
        <v>0</v>
      </c>
      <c r="UQT62" s="763">
        <f>'Detailed Budget'!URF72</f>
        <v>0</v>
      </c>
      <c r="UQU62" s="763">
        <f>'Detailed Budget'!URG72</f>
        <v>0</v>
      </c>
      <c r="UQV62" s="763">
        <f>'Detailed Budget'!URH72</f>
        <v>0</v>
      </c>
      <c r="UQW62" s="763">
        <f>'Detailed Budget'!URI72</f>
        <v>0</v>
      </c>
      <c r="UQX62" s="763">
        <f>'Detailed Budget'!URJ72</f>
        <v>0</v>
      </c>
      <c r="UQY62" s="763">
        <f>'Detailed Budget'!URK72</f>
        <v>0</v>
      </c>
      <c r="UQZ62" s="763">
        <f>'Detailed Budget'!URL72</f>
        <v>0</v>
      </c>
      <c r="URA62" s="763">
        <f>'Detailed Budget'!URM72</f>
        <v>0</v>
      </c>
      <c r="URB62" s="763">
        <f>'Detailed Budget'!URN72</f>
        <v>0</v>
      </c>
      <c r="URC62" s="763">
        <f>'Detailed Budget'!URO72</f>
        <v>0</v>
      </c>
      <c r="URD62" s="763">
        <f>'Detailed Budget'!URP72</f>
        <v>0</v>
      </c>
      <c r="URE62" s="763">
        <f>'Detailed Budget'!URQ72</f>
        <v>0</v>
      </c>
      <c r="URF62" s="763">
        <f>'Detailed Budget'!URR72</f>
        <v>0</v>
      </c>
      <c r="URG62" s="763">
        <f>'Detailed Budget'!URS72</f>
        <v>0</v>
      </c>
      <c r="URH62" s="763">
        <f>'Detailed Budget'!URT72</f>
        <v>0</v>
      </c>
      <c r="URI62" s="763">
        <f>'Detailed Budget'!URU72</f>
        <v>0</v>
      </c>
      <c r="URJ62" s="763">
        <f>'Detailed Budget'!URV72</f>
        <v>0</v>
      </c>
      <c r="URK62" s="763">
        <f>'Detailed Budget'!URW72</f>
        <v>0</v>
      </c>
      <c r="URL62" s="763">
        <f>'Detailed Budget'!URX72</f>
        <v>0</v>
      </c>
      <c r="URM62" s="763">
        <f>'Detailed Budget'!URY72</f>
        <v>0</v>
      </c>
      <c r="URN62" s="763">
        <f>'Detailed Budget'!URZ72</f>
        <v>0</v>
      </c>
      <c r="URO62" s="763">
        <f>'Detailed Budget'!USA72</f>
        <v>0</v>
      </c>
      <c r="URP62" s="763">
        <f>'Detailed Budget'!USB72</f>
        <v>0</v>
      </c>
      <c r="URQ62" s="763">
        <f>'Detailed Budget'!USC72</f>
        <v>0</v>
      </c>
      <c r="URR62" s="763">
        <f>'Detailed Budget'!USD72</f>
        <v>0</v>
      </c>
      <c r="URS62" s="763">
        <f>'Detailed Budget'!USE72</f>
        <v>0</v>
      </c>
      <c r="URT62" s="763">
        <f>'Detailed Budget'!USF72</f>
        <v>0</v>
      </c>
      <c r="URU62" s="763">
        <f>'Detailed Budget'!USG72</f>
        <v>0</v>
      </c>
      <c r="URV62" s="763">
        <f>'Detailed Budget'!USH72</f>
        <v>0</v>
      </c>
      <c r="URW62" s="763">
        <f>'Detailed Budget'!USI72</f>
        <v>0</v>
      </c>
      <c r="URX62" s="763">
        <f>'Detailed Budget'!USJ72</f>
        <v>0</v>
      </c>
      <c r="URY62" s="763">
        <f>'Detailed Budget'!USK72</f>
        <v>0</v>
      </c>
      <c r="URZ62" s="763">
        <f>'Detailed Budget'!USL72</f>
        <v>0</v>
      </c>
      <c r="USA62" s="763">
        <f>'Detailed Budget'!USM72</f>
        <v>0</v>
      </c>
      <c r="USB62" s="763">
        <f>'Detailed Budget'!USN72</f>
        <v>0</v>
      </c>
      <c r="USC62" s="763">
        <f>'Detailed Budget'!USO72</f>
        <v>0</v>
      </c>
      <c r="USD62" s="763">
        <f>'Detailed Budget'!USP72</f>
        <v>0</v>
      </c>
      <c r="USE62" s="763">
        <f>'Detailed Budget'!USQ72</f>
        <v>0</v>
      </c>
      <c r="USF62" s="763">
        <f>'Detailed Budget'!USR72</f>
        <v>0</v>
      </c>
      <c r="USG62" s="763">
        <f>'Detailed Budget'!USS72</f>
        <v>0</v>
      </c>
      <c r="USH62" s="763">
        <f>'Detailed Budget'!UST72</f>
        <v>0</v>
      </c>
      <c r="USI62" s="763">
        <f>'Detailed Budget'!USU72</f>
        <v>0</v>
      </c>
      <c r="USJ62" s="763">
        <f>'Detailed Budget'!USV72</f>
        <v>0</v>
      </c>
      <c r="USK62" s="763">
        <f>'Detailed Budget'!USW72</f>
        <v>0</v>
      </c>
      <c r="USL62" s="763">
        <f>'Detailed Budget'!USX72</f>
        <v>0</v>
      </c>
      <c r="USM62" s="763">
        <f>'Detailed Budget'!USY72</f>
        <v>0</v>
      </c>
      <c r="USN62" s="763">
        <f>'Detailed Budget'!USZ72</f>
        <v>0</v>
      </c>
      <c r="USO62" s="763">
        <f>'Detailed Budget'!UTA72</f>
        <v>0</v>
      </c>
      <c r="USP62" s="763">
        <f>'Detailed Budget'!UTB72</f>
        <v>0</v>
      </c>
      <c r="USQ62" s="763">
        <f>'Detailed Budget'!UTC72</f>
        <v>0</v>
      </c>
      <c r="USR62" s="763">
        <f>'Detailed Budget'!UTD72</f>
        <v>0</v>
      </c>
      <c r="USS62" s="763">
        <f>'Detailed Budget'!UTE72</f>
        <v>0</v>
      </c>
      <c r="UST62" s="763">
        <f>'Detailed Budget'!UTF72</f>
        <v>0</v>
      </c>
      <c r="USU62" s="763">
        <f>'Detailed Budget'!UTG72</f>
        <v>0</v>
      </c>
      <c r="USV62" s="763">
        <f>'Detailed Budget'!UTH72</f>
        <v>0</v>
      </c>
      <c r="USW62" s="763">
        <f>'Detailed Budget'!UTI72</f>
        <v>0</v>
      </c>
      <c r="USX62" s="763">
        <f>'Detailed Budget'!UTJ72</f>
        <v>0</v>
      </c>
      <c r="USY62" s="763">
        <f>'Detailed Budget'!UTK72</f>
        <v>0</v>
      </c>
      <c r="USZ62" s="763">
        <f>'Detailed Budget'!UTL72</f>
        <v>0</v>
      </c>
      <c r="UTA62" s="763">
        <f>'Detailed Budget'!UTM72</f>
        <v>0</v>
      </c>
      <c r="UTB62" s="763">
        <f>'Detailed Budget'!UTN72</f>
        <v>0</v>
      </c>
      <c r="UTC62" s="763">
        <f>'Detailed Budget'!UTO72</f>
        <v>0</v>
      </c>
      <c r="UTD62" s="763">
        <f>'Detailed Budget'!UTP72</f>
        <v>0</v>
      </c>
      <c r="UTE62" s="763">
        <f>'Detailed Budget'!UTQ72</f>
        <v>0</v>
      </c>
      <c r="UTF62" s="763">
        <f>'Detailed Budget'!UTR72</f>
        <v>0</v>
      </c>
      <c r="UTG62" s="763">
        <f>'Detailed Budget'!UTS72</f>
        <v>0</v>
      </c>
      <c r="UTH62" s="763">
        <f>'Detailed Budget'!UTT72</f>
        <v>0</v>
      </c>
      <c r="UTI62" s="763">
        <f>'Detailed Budget'!UTU72</f>
        <v>0</v>
      </c>
      <c r="UTJ62" s="763">
        <f>'Detailed Budget'!UTV72</f>
        <v>0</v>
      </c>
      <c r="UTK62" s="763">
        <f>'Detailed Budget'!UTW72</f>
        <v>0</v>
      </c>
      <c r="UTL62" s="763">
        <f>'Detailed Budget'!UTX72</f>
        <v>0</v>
      </c>
      <c r="UTM62" s="763">
        <f>'Detailed Budget'!UTY72</f>
        <v>0</v>
      </c>
      <c r="UTN62" s="763">
        <f>'Detailed Budget'!UTZ72</f>
        <v>0</v>
      </c>
      <c r="UTO62" s="763">
        <f>'Detailed Budget'!UUA72</f>
        <v>0</v>
      </c>
      <c r="UTP62" s="763">
        <f>'Detailed Budget'!UUB72</f>
        <v>0</v>
      </c>
      <c r="UTQ62" s="763">
        <f>'Detailed Budget'!UUC72</f>
        <v>0</v>
      </c>
      <c r="UTR62" s="763">
        <f>'Detailed Budget'!UUD72</f>
        <v>0</v>
      </c>
      <c r="UTS62" s="763">
        <f>'Detailed Budget'!UUE72</f>
        <v>0</v>
      </c>
      <c r="UTT62" s="763">
        <f>'Detailed Budget'!UUF72</f>
        <v>0</v>
      </c>
      <c r="UTU62" s="763">
        <f>'Detailed Budget'!UUG72</f>
        <v>0</v>
      </c>
      <c r="UTV62" s="763">
        <f>'Detailed Budget'!UUH72</f>
        <v>0</v>
      </c>
      <c r="UTW62" s="763">
        <f>'Detailed Budget'!UUI72</f>
        <v>0</v>
      </c>
      <c r="UTX62" s="763">
        <f>'Detailed Budget'!UUJ72</f>
        <v>0</v>
      </c>
      <c r="UTY62" s="763">
        <f>'Detailed Budget'!UUK72</f>
        <v>0</v>
      </c>
      <c r="UTZ62" s="763">
        <f>'Detailed Budget'!UUL72</f>
        <v>0</v>
      </c>
      <c r="UUA62" s="763">
        <f>'Detailed Budget'!UUM72</f>
        <v>0</v>
      </c>
      <c r="UUB62" s="763">
        <f>'Detailed Budget'!UUN72</f>
        <v>0</v>
      </c>
      <c r="UUC62" s="763">
        <f>'Detailed Budget'!UUO72</f>
        <v>0</v>
      </c>
      <c r="UUD62" s="763">
        <f>'Detailed Budget'!UUP72</f>
        <v>0</v>
      </c>
      <c r="UUE62" s="763">
        <f>'Detailed Budget'!UUQ72</f>
        <v>0</v>
      </c>
      <c r="UUF62" s="763">
        <f>'Detailed Budget'!UUR72</f>
        <v>0</v>
      </c>
      <c r="UUG62" s="763">
        <f>'Detailed Budget'!UUS72</f>
        <v>0</v>
      </c>
      <c r="UUH62" s="763">
        <f>'Detailed Budget'!UUT72</f>
        <v>0</v>
      </c>
      <c r="UUI62" s="763">
        <f>'Detailed Budget'!UUU72</f>
        <v>0</v>
      </c>
      <c r="UUJ62" s="763">
        <f>'Detailed Budget'!UUV72</f>
        <v>0</v>
      </c>
      <c r="UUK62" s="763">
        <f>'Detailed Budget'!UUW72</f>
        <v>0</v>
      </c>
      <c r="UUL62" s="763">
        <f>'Detailed Budget'!UUX72</f>
        <v>0</v>
      </c>
      <c r="UUM62" s="763">
        <f>'Detailed Budget'!UUY72</f>
        <v>0</v>
      </c>
      <c r="UUN62" s="763">
        <f>'Detailed Budget'!UUZ72</f>
        <v>0</v>
      </c>
      <c r="UUO62" s="763">
        <f>'Detailed Budget'!UVA72</f>
        <v>0</v>
      </c>
      <c r="UUP62" s="763">
        <f>'Detailed Budget'!UVB72</f>
        <v>0</v>
      </c>
      <c r="UUQ62" s="763">
        <f>'Detailed Budget'!UVC72</f>
        <v>0</v>
      </c>
      <c r="UUR62" s="763">
        <f>'Detailed Budget'!UVD72</f>
        <v>0</v>
      </c>
      <c r="UUS62" s="763">
        <f>'Detailed Budget'!UVE72</f>
        <v>0</v>
      </c>
      <c r="UUT62" s="763">
        <f>'Detailed Budget'!UVF72</f>
        <v>0</v>
      </c>
      <c r="UUU62" s="763">
        <f>'Detailed Budget'!UVG72</f>
        <v>0</v>
      </c>
      <c r="UUV62" s="763">
        <f>'Detailed Budget'!UVH72</f>
        <v>0</v>
      </c>
      <c r="UUW62" s="763">
        <f>'Detailed Budget'!UVI72</f>
        <v>0</v>
      </c>
      <c r="UUX62" s="763">
        <f>'Detailed Budget'!UVJ72</f>
        <v>0</v>
      </c>
      <c r="UUY62" s="763">
        <f>'Detailed Budget'!UVK72</f>
        <v>0</v>
      </c>
      <c r="UUZ62" s="763">
        <f>'Detailed Budget'!UVL72</f>
        <v>0</v>
      </c>
      <c r="UVA62" s="763">
        <f>'Detailed Budget'!UVM72</f>
        <v>0</v>
      </c>
      <c r="UVB62" s="763">
        <f>'Detailed Budget'!UVN72</f>
        <v>0</v>
      </c>
      <c r="UVC62" s="763">
        <f>'Detailed Budget'!UVO72</f>
        <v>0</v>
      </c>
      <c r="UVD62" s="763">
        <f>'Detailed Budget'!UVP72</f>
        <v>0</v>
      </c>
      <c r="UVE62" s="763">
        <f>'Detailed Budget'!UVQ72</f>
        <v>0</v>
      </c>
      <c r="UVF62" s="763">
        <f>'Detailed Budget'!UVR72</f>
        <v>0</v>
      </c>
      <c r="UVG62" s="763">
        <f>'Detailed Budget'!UVS72</f>
        <v>0</v>
      </c>
      <c r="UVH62" s="763">
        <f>'Detailed Budget'!UVT72</f>
        <v>0</v>
      </c>
      <c r="UVI62" s="763">
        <f>'Detailed Budget'!UVU72</f>
        <v>0</v>
      </c>
      <c r="UVJ62" s="763">
        <f>'Detailed Budget'!UVV72</f>
        <v>0</v>
      </c>
      <c r="UVK62" s="763">
        <f>'Detailed Budget'!UVW72</f>
        <v>0</v>
      </c>
      <c r="UVL62" s="763">
        <f>'Detailed Budget'!UVX72</f>
        <v>0</v>
      </c>
      <c r="UVM62" s="763">
        <f>'Detailed Budget'!UVY72</f>
        <v>0</v>
      </c>
      <c r="UVN62" s="763">
        <f>'Detailed Budget'!UVZ72</f>
        <v>0</v>
      </c>
      <c r="UVO62" s="763">
        <f>'Detailed Budget'!UWA72</f>
        <v>0</v>
      </c>
      <c r="UVP62" s="763">
        <f>'Detailed Budget'!UWB72</f>
        <v>0</v>
      </c>
      <c r="UVQ62" s="763">
        <f>'Detailed Budget'!UWC72</f>
        <v>0</v>
      </c>
      <c r="UVR62" s="763">
        <f>'Detailed Budget'!UWD72</f>
        <v>0</v>
      </c>
      <c r="UVS62" s="763">
        <f>'Detailed Budget'!UWE72</f>
        <v>0</v>
      </c>
      <c r="UVT62" s="763">
        <f>'Detailed Budget'!UWF72</f>
        <v>0</v>
      </c>
      <c r="UVU62" s="763">
        <f>'Detailed Budget'!UWG72</f>
        <v>0</v>
      </c>
      <c r="UVV62" s="763">
        <f>'Detailed Budget'!UWH72</f>
        <v>0</v>
      </c>
      <c r="UVW62" s="763">
        <f>'Detailed Budget'!UWI72</f>
        <v>0</v>
      </c>
      <c r="UVX62" s="763">
        <f>'Detailed Budget'!UWJ72</f>
        <v>0</v>
      </c>
      <c r="UVY62" s="763">
        <f>'Detailed Budget'!UWK72</f>
        <v>0</v>
      </c>
      <c r="UVZ62" s="763">
        <f>'Detailed Budget'!UWL72</f>
        <v>0</v>
      </c>
      <c r="UWA62" s="763">
        <f>'Detailed Budget'!UWM72</f>
        <v>0</v>
      </c>
      <c r="UWB62" s="763">
        <f>'Detailed Budget'!UWN72</f>
        <v>0</v>
      </c>
      <c r="UWC62" s="763">
        <f>'Detailed Budget'!UWO72</f>
        <v>0</v>
      </c>
      <c r="UWD62" s="763">
        <f>'Detailed Budget'!UWP72</f>
        <v>0</v>
      </c>
      <c r="UWE62" s="763">
        <f>'Detailed Budget'!UWQ72</f>
        <v>0</v>
      </c>
      <c r="UWF62" s="763">
        <f>'Detailed Budget'!UWR72</f>
        <v>0</v>
      </c>
      <c r="UWG62" s="763">
        <f>'Detailed Budget'!UWS72</f>
        <v>0</v>
      </c>
      <c r="UWH62" s="763">
        <f>'Detailed Budget'!UWT72</f>
        <v>0</v>
      </c>
      <c r="UWI62" s="763">
        <f>'Detailed Budget'!UWU72</f>
        <v>0</v>
      </c>
      <c r="UWJ62" s="763">
        <f>'Detailed Budget'!UWV72</f>
        <v>0</v>
      </c>
      <c r="UWK62" s="763">
        <f>'Detailed Budget'!UWW72</f>
        <v>0</v>
      </c>
      <c r="UWL62" s="763">
        <f>'Detailed Budget'!UWX72</f>
        <v>0</v>
      </c>
      <c r="UWM62" s="763">
        <f>'Detailed Budget'!UWY72</f>
        <v>0</v>
      </c>
      <c r="UWN62" s="763">
        <f>'Detailed Budget'!UWZ72</f>
        <v>0</v>
      </c>
      <c r="UWO62" s="763">
        <f>'Detailed Budget'!UXA72</f>
        <v>0</v>
      </c>
      <c r="UWP62" s="763">
        <f>'Detailed Budget'!UXB72</f>
        <v>0</v>
      </c>
      <c r="UWQ62" s="763">
        <f>'Detailed Budget'!UXC72</f>
        <v>0</v>
      </c>
      <c r="UWR62" s="763">
        <f>'Detailed Budget'!UXD72</f>
        <v>0</v>
      </c>
      <c r="UWS62" s="763">
        <f>'Detailed Budget'!UXE72</f>
        <v>0</v>
      </c>
      <c r="UWT62" s="763">
        <f>'Detailed Budget'!UXF72</f>
        <v>0</v>
      </c>
      <c r="UWU62" s="763">
        <f>'Detailed Budget'!UXG72</f>
        <v>0</v>
      </c>
      <c r="UWV62" s="763">
        <f>'Detailed Budget'!UXH72</f>
        <v>0</v>
      </c>
      <c r="UWW62" s="763">
        <f>'Detailed Budget'!UXI72</f>
        <v>0</v>
      </c>
      <c r="UWX62" s="763">
        <f>'Detailed Budget'!UXJ72</f>
        <v>0</v>
      </c>
      <c r="UWY62" s="763">
        <f>'Detailed Budget'!UXK72</f>
        <v>0</v>
      </c>
      <c r="UWZ62" s="763">
        <f>'Detailed Budget'!UXL72</f>
        <v>0</v>
      </c>
      <c r="UXA62" s="763">
        <f>'Detailed Budget'!UXM72</f>
        <v>0</v>
      </c>
      <c r="UXB62" s="763">
        <f>'Detailed Budget'!UXN72</f>
        <v>0</v>
      </c>
      <c r="UXC62" s="763">
        <f>'Detailed Budget'!UXO72</f>
        <v>0</v>
      </c>
      <c r="UXD62" s="763">
        <f>'Detailed Budget'!UXP72</f>
        <v>0</v>
      </c>
      <c r="UXE62" s="763">
        <f>'Detailed Budget'!UXQ72</f>
        <v>0</v>
      </c>
      <c r="UXF62" s="763">
        <f>'Detailed Budget'!UXR72</f>
        <v>0</v>
      </c>
      <c r="UXG62" s="763">
        <f>'Detailed Budget'!UXS72</f>
        <v>0</v>
      </c>
      <c r="UXH62" s="763">
        <f>'Detailed Budget'!UXT72</f>
        <v>0</v>
      </c>
      <c r="UXI62" s="763">
        <f>'Detailed Budget'!UXU72</f>
        <v>0</v>
      </c>
      <c r="UXJ62" s="763">
        <f>'Detailed Budget'!UXV72</f>
        <v>0</v>
      </c>
      <c r="UXK62" s="763">
        <f>'Detailed Budget'!UXW72</f>
        <v>0</v>
      </c>
      <c r="UXL62" s="763">
        <f>'Detailed Budget'!UXX72</f>
        <v>0</v>
      </c>
      <c r="UXM62" s="763">
        <f>'Detailed Budget'!UXY72</f>
        <v>0</v>
      </c>
      <c r="UXN62" s="763">
        <f>'Detailed Budget'!UXZ72</f>
        <v>0</v>
      </c>
      <c r="UXO62" s="763">
        <f>'Detailed Budget'!UYA72</f>
        <v>0</v>
      </c>
      <c r="UXP62" s="763">
        <f>'Detailed Budget'!UYB72</f>
        <v>0</v>
      </c>
      <c r="UXQ62" s="763">
        <f>'Detailed Budget'!UYC72</f>
        <v>0</v>
      </c>
      <c r="UXR62" s="763">
        <f>'Detailed Budget'!UYD72</f>
        <v>0</v>
      </c>
      <c r="UXS62" s="763">
        <f>'Detailed Budget'!UYE72</f>
        <v>0</v>
      </c>
      <c r="UXT62" s="763">
        <f>'Detailed Budget'!UYF72</f>
        <v>0</v>
      </c>
      <c r="UXU62" s="763">
        <f>'Detailed Budget'!UYG72</f>
        <v>0</v>
      </c>
      <c r="UXV62" s="763">
        <f>'Detailed Budget'!UYH72</f>
        <v>0</v>
      </c>
      <c r="UXW62" s="763">
        <f>'Detailed Budget'!UYI72</f>
        <v>0</v>
      </c>
      <c r="UXX62" s="763">
        <f>'Detailed Budget'!UYJ72</f>
        <v>0</v>
      </c>
      <c r="UXY62" s="763">
        <f>'Detailed Budget'!UYK72</f>
        <v>0</v>
      </c>
      <c r="UXZ62" s="763">
        <f>'Detailed Budget'!UYL72</f>
        <v>0</v>
      </c>
      <c r="UYA62" s="763">
        <f>'Detailed Budget'!UYM72</f>
        <v>0</v>
      </c>
      <c r="UYB62" s="763">
        <f>'Detailed Budget'!UYN72</f>
        <v>0</v>
      </c>
      <c r="UYC62" s="763">
        <f>'Detailed Budget'!UYO72</f>
        <v>0</v>
      </c>
      <c r="UYD62" s="763">
        <f>'Detailed Budget'!UYP72</f>
        <v>0</v>
      </c>
      <c r="UYE62" s="763">
        <f>'Detailed Budget'!UYQ72</f>
        <v>0</v>
      </c>
      <c r="UYF62" s="763">
        <f>'Detailed Budget'!UYR72</f>
        <v>0</v>
      </c>
      <c r="UYG62" s="763">
        <f>'Detailed Budget'!UYS72</f>
        <v>0</v>
      </c>
      <c r="UYH62" s="763">
        <f>'Detailed Budget'!UYT72</f>
        <v>0</v>
      </c>
      <c r="UYI62" s="763">
        <f>'Detailed Budget'!UYU72</f>
        <v>0</v>
      </c>
      <c r="UYJ62" s="763">
        <f>'Detailed Budget'!UYV72</f>
        <v>0</v>
      </c>
      <c r="UYK62" s="763">
        <f>'Detailed Budget'!UYW72</f>
        <v>0</v>
      </c>
      <c r="UYL62" s="763">
        <f>'Detailed Budget'!UYX72</f>
        <v>0</v>
      </c>
      <c r="UYM62" s="763">
        <f>'Detailed Budget'!UYY72</f>
        <v>0</v>
      </c>
      <c r="UYN62" s="763">
        <f>'Detailed Budget'!UYZ72</f>
        <v>0</v>
      </c>
      <c r="UYO62" s="763">
        <f>'Detailed Budget'!UZA72</f>
        <v>0</v>
      </c>
      <c r="UYP62" s="763">
        <f>'Detailed Budget'!UZB72</f>
        <v>0</v>
      </c>
      <c r="UYQ62" s="763">
        <f>'Detailed Budget'!UZC72</f>
        <v>0</v>
      </c>
      <c r="UYR62" s="763">
        <f>'Detailed Budget'!UZD72</f>
        <v>0</v>
      </c>
      <c r="UYS62" s="763">
        <f>'Detailed Budget'!UZE72</f>
        <v>0</v>
      </c>
      <c r="UYT62" s="763">
        <f>'Detailed Budget'!UZF72</f>
        <v>0</v>
      </c>
      <c r="UYU62" s="763">
        <f>'Detailed Budget'!UZG72</f>
        <v>0</v>
      </c>
      <c r="UYV62" s="763">
        <f>'Detailed Budget'!UZH72</f>
        <v>0</v>
      </c>
      <c r="UYW62" s="763">
        <f>'Detailed Budget'!UZI72</f>
        <v>0</v>
      </c>
      <c r="UYX62" s="763">
        <f>'Detailed Budget'!UZJ72</f>
        <v>0</v>
      </c>
      <c r="UYY62" s="763">
        <f>'Detailed Budget'!UZK72</f>
        <v>0</v>
      </c>
      <c r="UYZ62" s="763">
        <f>'Detailed Budget'!UZL72</f>
        <v>0</v>
      </c>
      <c r="UZA62" s="763">
        <f>'Detailed Budget'!UZM72</f>
        <v>0</v>
      </c>
      <c r="UZB62" s="763">
        <f>'Detailed Budget'!UZN72</f>
        <v>0</v>
      </c>
      <c r="UZC62" s="763">
        <f>'Detailed Budget'!UZO72</f>
        <v>0</v>
      </c>
      <c r="UZD62" s="763">
        <f>'Detailed Budget'!UZP72</f>
        <v>0</v>
      </c>
      <c r="UZE62" s="763">
        <f>'Detailed Budget'!UZQ72</f>
        <v>0</v>
      </c>
      <c r="UZF62" s="763">
        <f>'Detailed Budget'!UZR72</f>
        <v>0</v>
      </c>
      <c r="UZG62" s="763">
        <f>'Detailed Budget'!UZS72</f>
        <v>0</v>
      </c>
      <c r="UZH62" s="763">
        <f>'Detailed Budget'!UZT72</f>
        <v>0</v>
      </c>
      <c r="UZI62" s="763">
        <f>'Detailed Budget'!UZU72</f>
        <v>0</v>
      </c>
      <c r="UZJ62" s="763">
        <f>'Detailed Budget'!UZV72</f>
        <v>0</v>
      </c>
      <c r="UZK62" s="763">
        <f>'Detailed Budget'!UZW72</f>
        <v>0</v>
      </c>
      <c r="UZL62" s="763">
        <f>'Detailed Budget'!UZX72</f>
        <v>0</v>
      </c>
      <c r="UZM62" s="763">
        <f>'Detailed Budget'!UZY72</f>
        <v>0</v>
      </c>
      <c r="UZN62" s="763">
        <f>'Detailed Budget'!UZZ72</f>
        <v>0</v>
      </c>
      <c r="UZO62" s="763">
        <f>'Detailed Budget'!VAA72</f>
        <v>0</v>
      </c>
      <c r="UZP62" s="763">
        <f>'Detailed Budget'!VAB72</f>
        <v>0</v>
      </c>
      <c r="UZQ62" s="763">
        <f>'Detailed Budget'!VAC72</f>
        <v>0</v>
      </c>
      <c r="UZR62" s="763">
        <f>'Detailed Budget'!VAD72</f>
        <v>0</v>
      </c>
      <c r="UZS62" s="763">
        <f>'Detailed Budget'!VAE72</f>
        <v>0</v>
      </c>
      <c r="UZT62" s="763">
        <f>'Detailed Budget'!VAF72</f>
        <v>0</v>
      </c>
      <c r="UZU62" s="763">
        <f>'Detailed Budget'!VAG72</f>
        <v>0</v>
      </c>
      <c r="UZV62" s="763">
        <f>'Detailed Budget'!VAH72</f>
        <v>0</v>
      </c>
      <c r="UZW62" s="763">
        <f>'Detailed Budget'!VAI72</f>
        <v>0</v>
      </c>
      <c r="UZX62" s="763">
        <f>'Detailed Budget'!VAJ72</f>
        <v>0</v>
      </c>
      <c r="UZY62" s="763">
        <f>'Detailed Budget'!VAK72</f>
        <v>0</v>
      </c>
      <c r="UZZ62" s="763">
        <f>'Detailed Budget'!VAL72</f>
        <v>0</v>
      </c>
      <c r="VAA62" s="763">
        <f>'Detailed Budget'!VAM72</f>
        <v>0</v>
      </c>
      <c r="VAB62" s="763">
        <f>'Detailed Budget'!VAN72</f>
        <v>0</v>
      </c>
      <c r="VAC62" s="763">
        <f>'Detailed Budget'!VAO72</f>
        <v>0</v>
      </c>
      <c r="VAD62" s="763">
        <f>'Detailed Budget'!VAP72</f>
        <v>0</v>
      </c>
      <c r="VAE62" s="763">
        <f>'Detailed Budget'!VAQ72</f>
        <v>0</v>
      </c>
      <c r="VAF62" s="763">
        <f>'Detailed Budget'!VAR72</f>
        <v>0</v>
      </c>
      <c r="VAG62" s="763">
        <f>'Detailed Budget'!VAS72</f>
        <v>0</v>
      </c>
      <c r="VAH62" s="763">
        <f>'Detailed Budget'!VAT72</f>
        <v>0</v>
      </c>
      <c r="VAI62" s="763">
        <f>'Detailed Budget'!VAU72</f>
        <v>0</v>
      </c>
      <c r="VAJ62" s="763">
        <f>'Detailed Budget'!VAV72</f>
        <v>0</v>
      </c>
      <c r="VAK62" s="763">
        <f>'Detailed Budget'!VAW72</f>
        <v>0</v>
      </c>
      <c r="VAL62" s="763">
        <f>'Detailed Budget'!VAX72</f>
        <v>0</v>
      </c>
      <c r="VAM62" s="763">
        <f>'Detailed Budget'!VAY72</f>
        <v>0</v>
      </c>
      <c r="VAN62" s="763">
        <f>'Detailed Budget'!VAZ72</f>
        <v>0</v>
      </c>
      <c r="VAO62" s="763">
        <f>'Detailed Budget'!VBA72</f>
        <v>0</v>
      </c>
      <c r="VAP62" s="763">
        <f>'Detailed Budget'!VBB72</f>
        <v>0</v>
      </c>
      <c r="VAQ62" s="763">
        <f>'Detailed Budget'!VBC72</f>
        <v>0</v>
      </c>
      <c r="VAR62" s="763">
        <f>'Detailed Budget'!VBD72</f>
        <v>0</v>
      </c>
      <c r="VAS62" s="763">
        <f>'Detailed Budget'!VBE72</f>
        <v>0</v>
      </c>
      <c r="VAT62" s="763">
        <f>'Detailed Budget'!VBF72</f>
        <v>0</v>
      </c>
      <c r="VAU62" s="763">
        <f>'Detailed Budget'!VBG72</f>
        <v>0</v>
      </c>
      <c r="VAV62" s="763">
        <f>'Detailed Budget'!VBH72</f>
        <v>0</v>
      </c>
      <c r="VAW62" s="763">
        <f>'Detailed Budget'!VBI72</f>
        <v>0</v>
      </c>
      <c r="VAX62" s="763">
        <f>'Detailed Budget'!VBJ72</f>
        <v>0</v>
      </c>
      <c r="VAY62" s="763">
        <f>'Detailed Budget'!VBK72</f>
        <v>0</v>
      </c>
      <c r="VAZ62" s="763">
        <f>'Detailed Budget'!VBL72</f>
        <v>0</v>
      </c>
      <c r="VBA62" s="763">
        <f>'Detailed Budget'!VBM72</f>
        <v>0</v>
      </c>
      <c r="VBB62" s="763">
        <f>'Detailed Budget'!VBN72</f>
        <v>0</v>
      </c>
      <c r="VBC62" s="763">
        <f>'Detailed Budget'!VBO72</f>
        <v>0</v>
      </c>
      <c r="VBD62" s="763">
        <f>'Detailed Budget'!VBP72</f>
        <v>0</v>
      </c>
      <c r="VBE62" s="763">
        <f>'Detailed Budget'!VBQ72</f>
        <v>0</v>
      </c>
      <c r="VBF62" s="763">
        <f>'Detailed Budget'!VBR72</f>
        <v>0</v>
      </c>
      <c r="VBG62" s="763">
        <f>'Detailed Budget'!VBS72</f>
        <v>0</v>
      </c>
      <c r="VBH62" s="763">
        <f>'Detailed Budget'!VBT72</f>
        <v>0</v>
      </c>
      <c r="VBI62" s="763">
        <f>'Detailed Budget'!VBU72</f>
        <v>0</v>
      </c>
      <c r="VBJ62" s="763">
        <f>'Detailed Budget'!VBV72</f>
        <v>0</v>
      </c>
      <c r="VBK62" s="763">
        <f>'Detailed Budget'!VBW72</f>
        <v>0</v>
      </c>
      <c r="VBL62" s="763">
        <f>'Detailed Budget'!VBX72</f>
        <v>0</v>
      </c>
      <c r="VBM62" s="763">
        <f>'Detailed Budget'!VBY72</f>
        <v>0</v>
      </c>
      <c r="VBN62" s="763">
        <f>'Detailed Budget'!VBZ72</f>
        <v>0</v>
      </c>
      <c r="VBO62" s="763">
        <f>'Detailed Budget'!VCA72</f>
        <v>0</v>
      </c>
      <c r="VBP62" s="763">
        <f>'Detailed Budget'!VCB72</f>
        <v>0</v>
      </c>
      <c r="VBQ62" s="763">
        <f>'Detailed Budget'!VCC72</f>
        <v>0</v>
      </c>
      <c r="VBR62" s="763">
        <f>'Detailed Budget'!VCD72</f>
        <v>0</v>
      </c>
      <c r="VBS62" s="763">
        <f>'Detailed Budget'!VCE72</f>
        <v>0</v>
      </c>
      <c r="VBT62" s="763">
        <f>'Detailed Budget'!VCF72</f>
        <v>0</v>
      </c>
      <c r="VBU62" s="763">
        <f>'Detailed Budget'!VCG72</f>
        <v>0</v>
      </c>
      <c r="VBV62" s="763">
        <f>'Detailed Budget'!VCH72</f>
        <v>0</v>
      </c>
      <c r="VBW62" s="763">
        <f>'Detailed Budget'!VCI72</f>
        <v>0</v>
      </c>
      <c r="VBX62" s="763">
        <f>'Detailed Budget'!VCJ72</f>
        <v>0</v>
      </c>
      <c r="VBY62" s="763">
        <f>'Detailed Budget'!VCK72</f>
        <v>0</v>
      </c>
      <c r="VBZ62" s="763">
        <f>'Detailed Budget'!VCL72</f>
        <v>0</v>
      </c>
      <c r="VCA62" s="763">
        <f>'Detailed Budget'!VCM72</f>
        <v>0</v>
      </c>
      <c r="VCB62" s="763">
        <f>'Detailed Budget'!VCN72</f>
        <v>0</v>
      </c>
      <c r="VCC62" s="763">
        <f>'Detailed Budget'!VCO72</f>
        <v>0</v>
      </c>
      <c r="VCD62" s="763">
        <f>'Detailed Budget'!VCP72</f>
        <v>0</v>
      </c>
      <c r="VCE62" s="763">
        <f>'Detailed Budget'!VCQ72</f>
        <v>0</v>
      </c>
      <c r="VCF62" s="763">
        <f>'Detailed Budget'!VCR72</f>
        <v>0</v>
      </c>
      <c r="VCG62" s="763">
        <f>'Detailed Budget'!VCS72</f>
        <v>0</v>
      </c>
      <c r="VCH62" s="763">
        <f>'Detailed Budget'!VCT72</f>
        <v>0</v>
      </c>
      <c r="VCI62" s="763">
        <f>'Detailed Budget'!VCU72</f>
        <v>0</v>
      </c>
      <c r="VCJ62" s="763">
        <f>'Detailed Budget'!VCV72</f>
        <v>0</v>
      </c>
      <c r="VCK62" s="763">
        <f>'Detailed Budget'!VCW72</f>
        <v>0</v>
      </c>
      <c r="VCL62" s="763">
        <f>'Detailed Budget'!VCX72</f>
        <v>0</v>
      </c>
      <c r="VCM62" s="763">
        <f>'Detailed Budget'!VCY72</f>
        <v>0</v>
      </c>
      <c r="VCN62" s="763">
        <f>'Detailed Budget'!VCZ72</f>
        <v>0</v>
      </c>
      <c r="VCO62" s="763">
        <f>'Detailed Budget'!VDA72</f>
        <v>0</v>
      </c>
      <c r="VCP62" s="763">
        <f>'Detailed Budget'!VDB72</f>
        <v>0</v>
      </c>
      <c r="VCQ62" s="763">
        <f>'Detailed Budget'!VDC72</f>
        <v>0</v>
      </c>
      <c r="VCR62" s="763">
        <f>'Detailed Budget'!VDD72</f>
        <v>0</v>
      </c>
      <c r="VCS62" s="763">
        <f>'Detailed Budget'!VDE72</f>
        <v>0</v>
      </c>
      <c r="VCT62" s="763">
        <f>'Detailed Budget'!VDF72</f>
        <v>0</v>
      </c>
      <c r="VCU62" s="763">
        <f>'Detailed Budget'!VDG72</f>
        <v>0</v>
      </c>
      <c r="VCV62" s="763">
        <f>'Detailed Budget'!VDH72</f>
        <v>0</v>
      </c>
      <c r="VCW62" s="763">
        <f>'Detailed Budget'!VDI72</f>
        <v>0</v>
      </c>
      <c r="VCX62" s="763">
        <f>'Detailed Budget'!VDJ72</f>
        <v>0</v>
      </c>
      <c r="VCY62" s="763">
        <f>'Detailed Budget'!VDK72</f>
        <v>0</v>
      </c>
      <c r="VCZ62" s="763">
        <f>'Detailed Budget'!VDL72</f>
        <v>0</v>
      </c>
      <c r="VDA62" s="763">
        <f>'Detailed Budget'!VDM72</f>
        <v>0</v>
      </c>
      <c r="VDB62" s="763">
        <f>'Detailed Budget'!VDN72</f>
        <v>0</v>
      </c>
      <c r="VDC62" s="763">
        <f>'Detailed Budget'!VDO72</f>
        <v>0</v>
      </c>
      <c r="VDD62" s="763">
        <f>'Detailed Budget'!VDP72</f>
        <v>0</v>
      </c>
      <c r="VDE62" s="763">
        <f>'Detailed Budget'!VDQ72</f>
        <v>0</v>
      </c>
      <c r="VDF62" s="763">
        <f>'Detailed Budget'!VDR72</f>
        <v>0</v>
      </c>
      <c r="VDG62" s="763">
        <f>'Detailed Budget'!VDS72</f>
        <v>0</v>
      </c>
      <c r="VDH62" s="763">
        <f>'Detailed Budget'!VDT72</f>
        <v>0</v>
      </c>
      <c r="VDI62" s="763">
        <f>'Detailed Budget'!VDU72</f>
        <v>0</v>
      </c>
      <c r="VDJ62" s="763">
        <f>'Detailed Budget'!VDV72</f>
        <v>0</v>
      </c>
      <c r="VDK62" s="763">
        <f>'Detailed Budget'!VDW72</f>
        <v>0</v>
      </c>
      <c r="VDL62" s="763">
        <f>'Detailed Budget'!VDX72</f>
        <v>0</v>
      </c>
      <c r="VDM62" s="763">
        <f>'Detailed Budget'!VDY72</f>
        <v>0</v>
      </c>
      <c r="VDN62" s="763">
        <f>'Detailed Budget'!VDZ72</f>
        <v>0</v>
      </c>
      <c r="VDO62" s="763">
        <f>'Detailed Budget'!VEA72</f>
        <v>0</v>
      </c>
      <c r="VDP62" s="763">
        <f>'Detailed Budget'!VEB72</f>
        <v>0</v>
      </c>
      <c r="VDQ62" s="763">
        <f>'Detailed Budget'!VEC72</f>
        <v>0</v>
      </c>
      <c r="VDR62" s="763">
        <f>'Detailed Budget'!VED72</f>
        <v>0</v>
      </c>
      <c r="VDS62" s="763">
        <f>'Detailed Budget'!VEE72</f>
        <v>0</v>
      </c>
      <c r="VDT62" s="763">
        <f>'Detailed Budget'!VEF72</f>
        <v>0</v>
      </c>
      <c r="VDU62" s="763">
        <f>'Detailed Budget'!VEG72</f>
        <v>0</v>
      </c>
      <c r="VDV62" s="763">
        <f>'Detailed Budget'!VEH72</f>
        <v>0</v>
      </c>
      <c r="VDW62" s="763">
        <f>'Detailed Budget'!VEI72</f>
        <v>0</v>
      </c>
      <c r="VDX62" s="763">
        <f>'Detailed Budget'!VEJ72</f>
        <v>0</v>
      </c>
      <c r="VDY62" s="763">
        <f>'Detailed Budget'!VEK72</f>
        <v>0</v>
      </c>
      <c r="VDZ62" s="763">
        <f>'Detailed Budget'!VEL72</f>
        <v>0</v>
      </c>
      <c r="VEA62" s="763">
        <f>'Detailed Budget'!VEM72</f>
        <v>0</v>
      </c>
      <c r="VEB62" s="763">
        <f>'Detailed Budget'!VEN72</f>
        <v>0</v>
      </c>
      <c r="VEC62" s="763">
        <f>'Detailed Budget'!VEO72</f>
        <v>0</v>
      </c>
      <c r="VED62" s="763">
        <f>'Detailed Budget'!VEP72</f>
        <v>0</v>
      </c>
      <c r="VEE62" s="763">
        <f>'Detailed Budget'!VEQ72</f>
        <v>0</v>
      </c>
      <c r="VEF62" s="763">
        <f>'Detailed Budget'!VER72</f>
        <v>0</v>
      </c>
      <c r="VEG62" s="763">
        <f>'Detailed Budget'!VES72</f>
        <v>0</v>
      </c>
      <c r="VEH62" s="763">
        <f>'Detailed Budget'!VET72</f>
        <v>0</v>
      </c>
      <c r="VEI62" s="763">
        <f>'Detailed Budget'!VEU72</f>
        <v>0</v>
      </c>
      <c r="VEJ62" s="763">
        <f>'Detailed Budget'!VEV72</f>
        <v>0</v>
      </c>
      <c r="VEK62" s="763">
        <f>'Detailed Budget'!VEW72</f>
        <v>0</v>
      </c>
      <c r="VEL62" s="763">
        <f>'Detailed Budget'!VEX72</f>
        <v>0</v>
      </c>
      <c r="VEM62" s="763">
        <f>'Detailed Budget'!VEY72</f>
        <v>0</v>
      </c>
      <c r="VEN62" s="763">
        <f>'Detailed Budget'!VEZ72</f>
        <v>0</v>
      </c>
      <c r="VEO62" s="763">
        <f>'Detailed Budget'!VFA72</f>
        <v>0</v>
      </c>
      <c r="VEP62" s="763">
        <f>'Detailed Budget'!VFB72</f>
        <v>0</v>
      </c>
      <c r="VEQ62" s="763">
        <f>'Detailed Budget'!VFC72</f>
        <v>0</v>
      </c>
      <c r="VER62" s="763">
        <f>'Detailed Budget'!VFD72</f>
        <v>0</v>
      </c>
      <c r="VES62" s="763">
        <f>'Detailed Budget'!VFE72</f>
        <v>0</v>
      </c>
      <c r="VET62" s="763">
        <f>'Detailed Budget'!VFF72</f>
        <v>0</v>
      </c>
      <c r="VEU62" s="763">
        <f>'Detailed Budget'!VFG72</f>
        <v>0</v>
      </c>
      <c r="VEV62" s="763">
        <f>'Detailed Budget'!VFH72</f>
        <v>0</v>
      </c>
      <c r="VEW62" s="763">
        <f>'Detailed Budget'!VFI72</f>
        <v>0</v>
      </c>
      <c r="VEX62" s="763">
        <f>'Detailed Budget'!VFJ72</f>
        <v>0</v>
      </c>
      <c r="VEY62" s="763">
        <f>'Detailed Budget'!VFK72</f>
        <v>0</v>
      </c>
      <c r="VEZ62" s="763">
        <f>'Detailed Budget'!VFL72</f>
        <v>0</v>
      </c>
      <c r="VFA62" s="763">
        <f>'Detailed Budget'!VFM72</f>
        <v>0</v>
      </c>
      <c r="VFB62" s="763">
        <f>'Detailed Budget'!VFN72</f>
        <v>0</v>
      </c>
      <c r="VFC62" s="763">
        <f>'Detailed Budget'!VFO72</f>
        <v>0</v>
      </c>
      <c r="VFD62" s="763">
        <f>'Detailed Budget'!VFP72</f>
        <v>0</v>
      </c>
      <c r="VFE62" s="763">
        <f>'Detailed Budget'!VFQ72</f>
        <v>0</v>
      </c>
      <c r="VFF62" s="763">
        <f>'Detailed Budget'!VFR72</f>
        <v>0</v>
      </c>
      <c r="VFG62" s="763">
        <f>'Detailed Budget'!VFS72</f>
        <v>0</v>
      </c>
      <c r="VFH62" s="763">
        <f>'Detailed Budget'!VFT72</f>
        <v>0</v>
      </c>
      <c r="VFI62" s="763">
        <f>'Detailed Budget'!VFU72</f>
        <v>0</v>
      </c>
      <c r="VFJ62" s="763">
        <f>'Detailed Budget'!VFV72</f>
        <v>0</v>
      </c>
      <c r="VFK62" s="763">
        <f>'Detailed Budget'!VFW72</f>
        <v>0</v>
      </c>
      <c r="VFL62" s="763">
        <f>'Detailed Budget'!VFX72</f>
        <v>0</v>
      </c>
      <c r="VFM62" s="763">
        <f>'Detailed Budget'!VFY72</f>
        <v>0</v>
      </c>
      <c r="VFN62" s="763">
        <f>'Detailed Budget'!VFZ72</f>
        <v>0</v>
      </c>
      <c r="VFO62" s="763">
        <f>'Detailed Budget'!VGA72</f>
        <v>0</v>
      </c>
      <c r="VFP62" s="763">
        <f>'Detailed Budget'!VGB72</f>
        <v>0</v>
      </c>
      <c r="VFQ62" s="763">
        <f>'Detailed Budget'!VGC72</f>
        <v>0</v>
      </c>
      <c r="VFR62" s="763">
        <f>'Detailed Budget'!VGD72</f>
        <v>0</v>
      </c>
      <c r="VFS62" s="763">
        <f>'Detailed Budget'!VGE72</f>
        <v>0</v>
      </c>
      <c r="VFT62" s="763">
        <f>'Detailed Budget'!VGF72</f>
        <v>0</v>
      </c>
      <c r="VFU62" s="763">
        <f>'Detailed Budget'!VGG72</f>
        <v>0</v>
      </c>
      <c r="VFV62" s="763">
        <f>'Detailed Budget'!VGH72</f>
        <v>0</v>
      </c>
      <c r="VFW62" s="763">
        <f>'Detailed Budget'!VGI72</f>
        <v>0</v>
      </c>
      <c r="VFX62" s="763">
        <f>'Detailed Budget'!VGJ72</f>
        <v>0</v>
      </c>
      <c r="VFY62" s="763">
        <f>'Detailed Budget'!VGK72</f>
        <v>0</v>
      </c>
      <c r="VFZ62" s="763">
        <f>'Detailed Budget'!VGL72</f>
        <v>0</v>
      </c>
      <c r="VGA62" s="763">
        <f>'Detailed Budget'!VGM72</f>
        <v>0</v>
      </c>
      <c r="VGB62" s="763">
        <f>'Detailed Budget'!VGN72</f>
        <v>0</v>
      </c>
      <c r="VGC62" s="763">
        <f>'Detailed Budget'!VGO72</f>
        <v>0</v>
      </c>
      <c r="VGD62" s="763">
        <f>'Detailed Budget'!VGP72</f>
        <v>0</v>
      </c>
      <c r="VGE62" s="763">
        <f>'Detailed Budget'!VGQ72</f>
        <v>0</v>
      </c>
      <c r="VGF62" s="763">
        <f>'Detailed Budget'!VGR72</f>
        <v>0</v>
      </c>
      <c r="VGG62" s="763">
        <f>'Detailed Budget'!VGS72</f>
        <v>0</v>
      </c>
      <c r="VGH62" s="763">
        <f>'Detailed Budget'!VGT72</f>
        <v>0</v>
      </c>
      <c r="VGI62" s="763">
        <f>'Detailed Budget'!VGU72</f>
        <v>0</v>
      </c>
      <c r="VGJ62" s="763">
        <f>'Detailed Budget'!VGV72</f>
        <v>0</v>
      </c>
      <c r="VGK62" s="763">
        <f>'Detailed Budget'!VGW72</f>
        <v>0</v>
      </c>
      <c r="VGL62" s="763">
        <f>'Detailed Budget'!VGX72</f>
        <v>0</v>
      </c>
      <c r="VGM62" s="763">
        <f>'Detailed Budget'!VGY72</f>
        <v>0</v>
      </c>
      <c r="VGN62" s="763">
        <f>'Detailed Budget'!VGZ72</f>
        <v>0</v>
      </c>
      <c r="VGO62" s="763">
        <f>'Detailed Budget'!VHA72</f>
        <v>0</v>
      </c>
      <c r="VGP62" s="763">
        <f>'Detailed Budget'!VHB72</f>
        <v>0</v>
      </c>
      <c r="VGQ62" s="763">
        <f>'Detailed Budget'!VHC72</f>
        <v>0</v>
      </c>
      <c r="VGR62" s="763">
        <f>'Detailed Budget'!VHD72</f>
        <v>0</v>
      </c>
      <c r="VGS62" s="763">
        <f>'Detailed Budget'!VHE72</f>
        <v>0</v>
      </c>
      <c r="VGT62" s="763">
        <f>'Detailed Budget'!VHF72</f>
        <v>0</v>
      </c>
      <c r="VGU62" s="763">
        <f>'Detailed Budget'!VHG72</f>
        <v>0</v>
      </c>
      <c r="VGV62" s="763">
        <f>'Detailed Budget'!VHH72</f>
        <v>0</v>
      </c>
      <c r="VGW62" s="763">
        <f>'Detailed Budget'!VHI72</f>
        <v>0</v>
      </c>
      <c r="VGX62" s="763">
        <f>'Detailed Budget'!VHJ72</f>
        <v>0</v>
      </c>
      <c r="VGY62" s="763">
        <f>'Detailed Budget'!VHK72</f>
        <v>0</v>
      </c>
      <c r="VGZ62" s="763">
        <f>'Detailed Budget'!VHL72</f>
        <v>0</v>
      </c>
      <c r="VHA62" s="763">
        <f>'Detailed Budget'!VHM72</f>
        <v>0</v>
      </c>
      <c r="VHB62" s="763">
        <f>'Detailed Budget'!VHN72</f>
        <v>0</v>
      </c>
      <c r="VHC62" s="763">
        <f>'Detailed Budget'!VHO72</f>
        <v>0</v>
      </c>
      <c r="VHD62" s="763">
        <f>'Detailed Budget'!VHP72</f>
        <v>0</v>
      </c>
      <c r="VHE62" s="763">
        <f>'Detailed Budget'!VHQ72</f>
        <v>0</v>
      </c>
      <c r="VHF62" s="763">
        <f>'Detailed Budget'!VHR72</f>
        <v>0</v>
      </c>
      <c r="VHG62" s="763">
        <f>'Detailed Budget'!VHS72</f>
        <v>0</v>
      </c>
      <c r="VHH62" s="763">
        <f>'Detailed Budget'!VHT72</f>
        <v>0</v>
      </c>
      <c r="VHI62" s="763">
        <f>'Detailed Budget'!VHU72</f>
        <v>0</v>
      </c>
      <c r="VHJ62" s="763">
        <f>'Detailed Budget'!VHV72</f>
        <v>0</v>
      </c>
      <c r="VHK62" s="763">
        <f>'Detailed Budget'!VHW72</f>
        <v>0</v>
      </c>
      <c r="VHL62" s="763">
        <f>'Detailed Budget'!VHX72</f>
        <v>0</v>
      </c>
      <c r="VHM62" s="763">
        <f>'Detailed Budget'!VHY72</f>
        <v>0</v>
      </c>
      <c r="VHN62" s="763">
        <f>'Detailed Budget'!VHZ72</f>
        <v>0</v>
      </c>
      <c r="VHO62" s="763">
        <f>'Detailed Budget'!VIA72</f>
        <v>0</v>
      </c>
      <c r="VHP62" s="763">
        <f>'Detailed Budget'!VIB72</f>
        <v>0</v>
      </c>
      <c r="VHQ62" s="763">
        <f>'Detailed Budget'!VIC72</f>
        <v>0</v>
      </c>
      <c r="VHR62" s="763">
        <f>'Detailed Budget'!VID72</f>
        <v>0</v>
      </c>
      <c r="VHS62" s="763">
        <f>'Detailed Budget'!VIE72</f>
        <v>0</v>
      </c>
      <c r="VHT62" s="763">
        <f>'Detailed Budget'!VIF72</f>
        <v>0</v>
      </c>
      <c r="VHU62" s="763">
        <f>'Detailed Budget'!VIG72</f>
        <v>0</v>
      </c>
      <c r="VHV62" s="763">
        <f>'Detailed Budget'!VIH72</f>
        <v>0</v>
      </c>
      <c r="VHW62" s="763">
        <f>'Detailed Budget'!VII72</f>
        <v>0</v>
      </c>
      <c r="VHX62" s="763">
        <f>'Detailed Budget'!VIJ72</f>
        <v>0</v>
      </c>
      <c r="VHY62" s="763">
        <f>'Detailed Budget'!VIK72</f>
        <v>0</v>
      </c>
      <c r="VHZ62" s="763">
        <f>'Detailed Budget'!VIL72</f>
        <v>0</v>
      </c>
      <c r="VIA62" s="763">
        <f>'Detailed Budget'!VIM72</f>
        <v>0</v>
      </c>
      <c r="VIB62" s="763">
        <f>'Detailed Budget'!VIN72</f>
        <v>0</v>
      </c>
      <c r="VIC62" s="763">
        <f>'Detailed Budget'!VIO72</f>
        <v>0</v>
      </c>
      <c r="VID62" s="763">
        <f>'Detailed Budget'!VIP72</f>
        <v>0</v>
      </c>
      <c r="VIE62" s="763">
        <f>'Detailed Budget'!VIQ72</f>
        <v>0</v>
      </c>
      <c r="VIF62" s="763">
        <f>'Detailed Budget'!VIR72</f>
        <v>0</v>
      </c>
      <c r="VIG62" s="763">
        <f>'Detailed Budget'!VIS72</f>
        <v>0</v>
      </c>
      <c r="VIH62" s="763">
        <f>'Detailed Budget'!VIT72</f>
        <v>0</v>
      </c>
      <c r="VII62" s="763">
        <f>'Detailed Budget'!VIU72</f>
        <v>0</v>
      </c>
      <c r="VIJ62" s="763">
        <f>'Detailed Budget'!VIV72</f>
        <v>0</v>
      </c>
      <c r="VIK62" s="763">
        <f>'Detailed Budget'!VIW72</f>
        <v>0</v>
      </c>
      <c r="VIL62" s="763">
        <f>'Detailed Budget'!VIX72</f>
        <v>0</v>
      </c>
      <c r="VIM62" s="763">
        <f>'Detailed Budget'!VIY72</f>
        <v>0</v>
      </c>
      <c r="VIN62" s="763">
        <f>'Detailed Budget'!VIZ72</f>
        <v>0</v>
      </c>
      <c r="VIO62" s="763">
        <f>'Detailed Budget'!VJA72</f>
        <v>0</v>
      </c>
      <c r="VIP62" s="763">
        <f>'Detailed Budget'!VJB72</f>
        <v>0</v>
      </c>
      <c r="VIQ62" s="763">
        <f>'Detailed Budget'!VJC72</f>
        <v>0</v>
      </c>
      <c r="VIR62" s="763">
        <f>'Detailed Budget'!VJD72</f>
        <v>0</v>
      </c>
      <c r="VIS62" s="763">
        <f>'Detailed Budget'!VJE72</f>
        <v>0</v>
      </c>
      <c r="VIT62" s="763">
        <f>'Detailed Budget'!VJF72</f>
        <v>0</v>
      </c>
      <c r="VIU62" s="763">
        <f>'Detailed Budget'!VJG72</f>
        <v>0</v>
      </c>
      <c r="VIV62" s="763">
        <f>'Detailed Budget'!VJH72</f>
        <v>0</v>
      </c>
      <c r="VIW62" s="763">
        <f>'Detailed Budget'!VJI72</f>
        <v>0</v>
      </c>
      <c r="VIX62" s="763">
        <f>'Detailed Budget'!VJJ72</f>
        <v>0</v>
      </c>
      <c r="VIY62" s="763">
        <f>'Detailed Budget'!VJK72</f>
        <v>0</v>
      </c>
      <c r="VIZ62" s="763">
        <f>'Detailed Budget'!VJL72</f>
        <v>0</v>
      </c>
      <c r="VJA62" s="763">
        <f>'Detailed Budget'!VJM72</f>
        <v>0</v>
      </c>
      <c r="VJB62" s="763">
        <f>'Detailed Budget'!VJN72</f>
        <v>0</v>
      </c>
      <c r="VJC62" s="763">
        <f>'Detailed Budget'!VJO72</f>
        <v>0</v>
      </c>
      <c r="VJD62" s="763">
        <f>'Detailed Budget'!VJP72</f>
        <v>0</v>
      </c>
      <c r="VJE62" s="763">
        <f>'Detailed Budget'!VJQ72</f>
        <v>0</v>
      </c>
      <c r="VJF62" s="763">
        <f>'Detailed Budget'!VJR72</f>
        <v>0</v>
      </c>
      <c r="VJG62" s="763">
        <f>'Detailed Budget'!VJS72</f>
        <v>0</v>
      </c>
      <c r="VJH62" s="763">
        <f>'Detailed Budget'!VJT72</f>
        <v>0</v>
      </c>
      <c r="VJI62" s="763">
        <f>'Detailed Budget'!VJU72</f>
        <v>0</v>
      </c>
      <c r="VJJ62" s="763">
        <f>'Detailed Budget'!VJV72</f>
        <v>0</v>
      </c>
      <c r="VJK62" s="763">
        <f>'Detailed Budget'!VJW72</f>
        <v>0</v>
      </c>
      <c r="VJL62" s="763">
        <f>'Detailed Budget'!VJX72</f>
        <v>0</v>
      </c>
      <c r="VJM62" s="763">
        <f>'Detailed Budget'!VJY72</f>
        <v>0</v>
      </c>
      <c r="VJN62" s="763">
        <f>'Detailed Budget'!VJZ72</f>
        <v>0</v>
      </c>
      <c r="VJO62" s="763">
        <f>'Detailed Budget'!VKA72</f>
        <v>0</v>
      </c>
      <c r="VJP62" s="763">
        <f>'Detailed Budget'!VKB72</f>
        <v>0</v>
      </c>
      <c r="VJQ62" s="763">
        <f>'Detailed Budget'!VKC72</f>
        <v>0</v>
      </c>
      <c r="VJR62" s="763">
        <f>'Detailed Budget'!VKD72</f>
        <v>0</v>
      </c>
      <c r="VJS62" s="763">
        <f>'Detailed Budget'!VKE72</f>
        <v>0</v>
      </c>
      <c r="VJT62" s="763">
        <f>'Detailed Budget'!VKF72</f>
        <v>0</v>
      </c>
      <c r="VJU62" s="763">
        <f>'Detailed Budget'!VKG72</f>
        <v>0</v>
      </c>
      <c r="VJV62" s="763">
        <f>'Detailed Budget'!VKH72</f>
        <v>0</v>
      </c>
      <c r="VJW62" s="763">
        <f>'Detailed Budget'!VKI72</f>
        <v>0</v>
      </c>
      <c r="VJX62" s="763">
        <f>'Detailed Budget'!VKJ72</f>
        <v>0</v>
      </c>
      <c r="VJY62" s="763">
        <f>'Detailed Budget'!VKK72</f>
        <v>0</v>
      </c>
      <c r="VJZ62" s="763">
        <f>'Detailed Budget'!VKL72</f>
        <v>0</v>
      </c>
      <c r="VKA62" s="763">
        <f>'Detailed Budget'!VKM72</f>
        <v>0</v>
      </c>
      <c r="VKB62" s="763">
        <f>'Detailed Budget'!VKN72</f>
        <v>0</v>
      </c>
      <c r="VKC62" s="763">
        <f>'Detailed Budget'!VKO72</f>
        <v>0</v>
      </c>
      <c r="VKD62" s="763">
        <f>'Detailed Budget'!VKP72</f>
        <v>0</v>
      </c>
      <c r="VKE62" s="763">
        <f>'Detailed Budget'!VKQ72</f>
        <v>0</v>
      </c>
      <c r="VKF62" s="763">
        <f>'Detailed Budget'!VKR72</f>
        <v>0</v>
      </c>
      <c r="VKG62" s="763">
        <f>'Detailed Budget'!VKS72</f>
        <v>0</v>
      </c>
      <c r="VKH62" s="763">
        <f>'Detailed Budget'!VKT72</f>
        <v>0</v>
      </c>
      <c r="VKI62" s="763">
        <f>'Detailed Budget'!VKU72</f>
        <v>0</v>
      </c>
      <c r="VKJ62" s="763">
        <f>'Detailed Budget'!VKV72</f>
        <v>0</v>
      </c>
      <c r="VKK62" s="763">
        <f>'Detailed Budget'!VKW72</f>
        <v>0</v>
      </c>
      <c r="VKL62" s="763">
        <f>'Detailed Budget'!VKX72</f>
        <v>0</v>
      </c>
      <c r="VKM62" s="763">
        <f>'Detailed Budget'!VKY72</f>
        <v>0</v>
      </c>
      <c r="VKN62" s="763">
        <f>'Detailed Budget'!VKZ72</f>
        <v>0</v>
      </c>
      <c r="VKO62" s="763">
        <f>'Detailed Budget'!VLA72</f>
        <v>0</v>
      </c>
      <c r="VKP62" s="763">
        <f>'Detailed Budget'!VLB72</f>
        <v>0</v>
      </c>
      <c r="VKQ62" s="763">
        <f>'Detailed Budget'!VLC72</f>
        <v>0</v>
      </c>
      <c r="VKR62" s="763">
        <f>'Detailed Budget'!VLD72</f>
        <v>0</v>
      </c>
      <c r="VKS62" s="763">
        <f>'Detailed Budget'!VLE72</f>
        <v>0</v>
      </c>
      <c r="VKT62" s="763">
        <f>'Detailed Budget'!VLF72</f>
        <v>0</v>
      </c>
      <c r="VKU62" s="763">
        <f>'Detailed Budget'!VLG72</f>
        <v>0</v>
      </c>
      <c r="VKV62" s="763">
        <f>'Detailed Budget'!VLH72</f>
        <v>0</v>
      </c>
      <c r="VKW62" s="763">
        <f>'Detailed Budget'!VLI72</f>
        <v>0</v>
      </c>
      <c r="VKX62" s="763">
        <f>'Detailed Budget'!VLJ72</f>
        <v>0</v>
      </c>
      <c r="VKY62" s="763">
        <f>'Detailed Budget'!VLK72</f>
        <v>0</v>
      </c>
      <c r="VKZ62" s="763">
        <f>'Detailed Budget'!VLL72</f>
        <v>0</v>
      </c>
      <c r="VLA62" s="763">
        <f>'Detailed Budget'!VLM72</f>
        <v>0</v>
      </c>
      <c r="VLB62" s="763">
        <f>'Detailed Budget'!VLN72</f>
        <v>0</v>
      </c>
      <c r="VLC62" s="763">
        <f>'Detailed Budget'!VLO72</f>
        <v>0</v>
      </c>
      <c r="VLD62" s="763">
        <f>'Detailed Budget'!VLP72</f>
        <v>0</v>
      </c>
      <c r="VLE62" s="763">
        <f>'Detailed Budget'!VLQ72</f>
        <v>0</v>
      </c>
      <c r="VLF62" s="763">
        <f>'Detailed Budget'!VLR72</f>
        <v>0</v>
      </c>
      <c r="VLG62" s="763">
        <f>'Detailed Budget'!VLS72</f>
        <v>0</v>
      </c>
      <c r="VLH62" s="763">
        <f>'Detailed Budget'!VLT72</f>
        <v>0</v>
      </c>
      <c r="VLI62" s="763">
        <f>'Detailed Budget'!VLU72</f>
        <v>0</v>
      </c>
      <c r="VLJ62" s="763">
        <f>'Detailed Budget'!VLV72</f>
        <v>0</v>
      </c>
      <c r="VLK62" s="763">
        <f>'Detailed Budget'!VLW72</f>
        <v>0</v>
      </c>
      <c r="VLL62" s="763">
        <f>'Detailed Budget'!VLX72</f>
        <v>0</v>
      </c>
      <c r="VLM62" s="763">
        <f>'Detailed Budget'!VLY72</f>
        <v>0</v>
      </c>
      <c r="VLN62" s="763">
        <f>'Detailed Budget'!VLZ72</f>
        <v>0</v>
      </c>
      <c r="VLO62" s="763">
        <f>'Detailed Budget'!VMA72</f>
        <v>0</v>
      </c>
      <c r="VLP62" s="763">
        <f>'Detailed Budget'!VMB72</f>
        <v>0</v>
      </c>
      <c r="VLQ62" s="763">
        <f>'Detailed Budget'!VMC72</f>
        <v>0</v>
      </c>
      <c r="VLR62" s="763">
        <f>'Detailed Budget'!VMD72</f>
        <v>0</v>
      </c>
      <c r="VLS62" s="763">
        <f>'Detailed Budget'!VME72</f>
        <v>0</v>
      </c>
      <c r="VLT62" s="763">
        <f>'Detailed Budget'!VMF72</f>
        <v>0</v>
      </c>
      <c r="VLU62" s="763">
        <f>'Detailed Budget'!VMG72</f>
        <v>0</v>
      </c>
      <c r="VLV62" s="763">
        <f>'Detailed Budget'!VMH72</f>
        <v>0</v>
      </c>
      <c r="VLW62" s="763">
        <f>'Detailed Budget'!VMI72</f>
        <v>0</v>
      </c>
      <c r="VLX62" s="763">
        <f>'Detailed Budget'!VMJ72</f>
        <v>0</v>
      </c>
      <c r="VLY62" s="763">
        <f>'Detailed Budget'!VMK72</f>
        <v>0</v>
      </c>
      <c r="VLZ62" s="763">
        <f>'Detailed Budget'!VML72</f>
        <v>0</v>
      </c>
      <c r="VMA62" s="763">
        <f>'Detailed Budget'!VMM72</f>
        <v>0</v>
      </c>
      <c r="VMB62" s="763">
        <f>'Detailed Budget'!VMN72</f>
        <v>0</v>
      </c>
      <c r="VMC62" s="763">
        <f>'Detailed Budget'!VMO72</f>
        <v>0</v>
      </c>
      <c r="VMD62" s="763">
        <f>'Detailed Budget'!VMP72</f>
        <v>0</v>
      </c>
      <c r="VME62" s="763">
        <f>'Detailed Budget'!VMQ72</f>
        <v>0</v>
      </c>
      <c r="VMF62" s="763">
        <f>'Detailed Budget'!VMR72</f>
        <v>0</v>
      </c>
      <c r="VMG62" s="763">
        <f>'Detailed Budget'!VMS72</f>
        <v>0</v>
      </c>
      <c r="VMH62" s="763">
        <f>'Detailed Budget'!VMT72</f>
        <v>0</v>
      </c>
      <c r="VMI62" s="763">
        <f>'Detailed Budget'!VMU72</f>
        <v>0</v>
      </c>
      <c r="VMJ62" s="763">
        <f>'Detailed Budget'!VMV72</f>
        <v>0</v>
      </c>
      <c r="VMK62" s="763">
        <f>'Detailed Budget'!VMW72</f>
        <v>0</v>
      </c>
      <c r="VML62" s="763">
        <f>'Detailed Budget'!VMX72</f>
        <v>0</v>
      </c>
      <c r="VMM62" s="763">
        <f>'Detailed Budget'!VMY72</f>
        <v>0</v>
      </c>
      <c r="VMN62" s="763">
        <f>'Detailed Budget'!VMZ72</f>
        <v>0</v>
      </c>
      <c r="VMO62" s="763">
        <f>'Detailed Budget'!VNA72</f>
        <v>0</v>
      </c>
      <c r="VMP62" s="763">
        <f>'Detailed Budget'!VNB72</f>
        <v>0</v>
      </c>
      <c r="VMQ62" s="763">
        <f>'Detailed Budget'!VNC72</f>
        <v>0</v>
      </c>
      <c r="VMR62" s="763">
        <f>'Detailed Budget'!VND72</f>
        <v>0</v>
      </c>
      <c r="VMS62" s="763">
        <f>'Detailed Budget'!VNE72</f>
        <v>0</v>
      </c>
      <c r="VMT62" s="763">
        <f>'Detailed Budget'!VNF72</f>
        <v>0</v>
      </c>
      <c r="VMU62" s="763">
        <f>'Detailed Budget'!VNG72</f>
        <v>0</v>
      </c>
      <c r="VMV62" s="763">
        <f>'Detailed Budget'!VNH72</f>
        <v>0</v>
      </c>
      <c r="VMW62" s="763">
        <f>'Detailed Budget'!VNI72</f>
        <v>0</v>
      </c>
      <c r="VMX62" s="763">
        <f>'Detailed Budget'!VNJ72</f>
        <v>0</v>
      </c>
      <c r="VMY62" s="763">
        <f>'Detailed Budget'!VNK72</f>
        <v>0</v>
      </c>
      <c r="VMZ62" s="763">
        <f>'Detailed Budget'!VNL72</f>
        <v>0</v>
      </c>
      <c r="VNA62" s="763">
        <f>'Detailed Budget'!VNM72</f>
        <v>0</v>
      </c>
      <c r="VNB62" s="763">
        <f>'Detailed Budget'!VNN72</f>
        <v>0</v>
      </c>
      <c r="VNC62" s="763">
        <f>'Detailed Budget'!VNO72</f>
        <v>0</v>
      </c>
      <c r="VND62" s="763">
        <f>'Detailed Budget'!VNP72</f>
        <v>0</v>
      </c>
      <c r="VNE62" s="763">
        <f>'Detailed Budget'!VNQ72</f>
        <v>0</v>
      </c>
      <c r="VNF62" s="763">
        <f>'Detailed Budget'!VNR72</f>
        <v>0</v>
      </c>
      <c r="VNG62" s="763">
        <f>'Detailed Budget'!VNS72</f>
        <v>0</v>
      </c>
      <c r="VNH62" s="763">
        <f>'Detailed Budget'!VNT72</f>
        <v>0</v>
      </c>
      <c r="VNI62" s="763">
        <f>'Detailed Budget'!VNU72</f>
        <v>0</v>
      </c>
      <c r="VNJ62" s="763">
        <f>'Detailed Budget'!VNV72</f>
        <v>0</v>
      </c>
      <c r="VNK62" s="763">
        <f>'Detailed Budget'!VNW72</f>
        <v>0</v>
      </c>
      <c r="VNL62" s="763">
        <f>'Detailed Budget'!VNX72</f>
        <v>0</v>
      </c>
      <c r="VNM62" s="763">
        <f>'Detailed Budget'!VNY72</f>
        <v>0</v>
      </c>
      <c r="VNN62" s="763">
        <f>'Detailed Budget'!VNZ72</f>
        <v>0</v>
      </c>
      <c r="VNO62" s="763">
        <f>'Detailed Budget'!VOA72</f>
        <v>0</v>
      </c>
      <c r="VNP62" s="763">
        <f>'Detailed Budget'!VOB72</f>
        <v>0</v>
      </c>
      <c r="VNQ62" s="763">
        <f>'Detailed Budget'!VOC72</f>
        <v>0</v>
      </c>
      <c r="VNR62" s="763">
        <f>'Detailed Budget'!VOD72</f>
        <v>0</v>
      </c>
      <c r="VNS62" s="763">
        <f>'Detailed Budget'!VOE72</f>
        <v>0</v>
      </c>
      <c r="VNT62" s="763">
        <f>'Detailed Budget'!VOF72</f>
        <v>0</v>
      </c>
      <c r="VNU62" s="763">
        <f>'Detailed Budget'!VOG72</f>
        <v>0</v>
      </c>
      <c r="VNV62" s="763">
        <f>'Detailed Budget'!VOH72</f>
        <v>0</v>
      </c>
      <c r="VNW62" s="763">
        <f>'Detailed Budget'!VOI72</f>
        <v>0</v>
      </c>
      <c r="VNX62" s="763">
        <f>'Detailed Budget'!VOJ72</f>
        <v>0</v>
      </c>
      <c r="VNY62" s="763">
        <f>'Detailed Budget'!VOK72</f>
        <v>0</v>
      </c>
      <c r="VNZ62" s="763">
        <f>'Detailed Budget'!VOL72</f>
        <v>0</v>
      </c>
      <c r="VOA62" s="763">
        <f>'Detailed Budget'!VOM72</f>
        <v>0</v>
      </c>
      <c r="VOB62" s="763">
        <f>'Detailed Budget'!VON72</f>
        <v>0</v>
      </c>
      <c r="VOC62" s="763">
        <f>'Detailed Budget'!VOO72</f>
        <v>0</v>
      </c>
      <c r="VOD62" s="763">
        <f>'Detailed Budget'!VOP72</f>
        <v>0</v>
      </c>
      <c r="VOE62" s="763">
        <f>'Detailed Budget'!VOQ72</f>
        <v>0</v>
      </c>
      <c r="VOF62" s="763">
        <f>'Detailed Budget'!VOR72</f>
        <v>0</v>
      </c>
      <c r="VOG62" s="763">
        <f>'Detailed Budget'!VOS72</f>
        <v>0</v>
      </c>
      <c r="VOH62" s="763">
        <f>'Detailed Budget'!VOT72</f>
        <v>0</v>
      </c>
      <c r="VOI62" s="763">
        <f>'Detailed Budget'!VOU72</f>
        <v>0</v>
      </c>
      <c r="VOJ62" s="763">
        <f>'Detailed Budget'!VOV72</f>
        <v>0</v>
      </c>
      <c r="VOK62" s="763">
        <f>'Detailed Budget'!VOW72</f>
        <v>0</v>
      </c>
      <c r="VOL62" s="763">
        <f>'Detailed Budget'!VOX72</f>
        <v>0</v>
      </c>
      <c r="VOM62" s="763">
        <f>'Detailed Budget'!VOY72</f>
        <v>0</v>
      </c>
      <c r="VON62" s="763">
        <f>'Detailed Budget'!VOZ72</f>
        <v>0</v>
      </c>
      <c r="VOO62" s="763">
        <f>'Detailed Budget'!VPA72</f>
        <v>0</v>
      </c>
      <c r="VOP62" s="763">
        <f>'Detailed Budget'!VPB72</f>
        <v>0</v>
      </c>
      <c r="VOQ62" s="763">
        <f>'Detailed Budget'!VPC72</f>
        <v>0</v>
      </c>
      <c r="VOR62" s="763">
        <f>'Detailed Budget'!VPD72</f>
        <v>0</v>
      </c>
      <c r="VOS62" s="763">
        <f>'Detailed Budget'!VPE72</f>
        <v>0</v>
      </c>
      <c r="VOT62" s="763">
        <f>'Detailed Budget'!VPF72</f>
        <v>0</v>
      </c>
      <c r="VOU62" s="763">
        <f>'Detailed Budget'!VPG72</f>
        <v>0</v>
      </c>
      <c r="VOV62" s="763">
        <f>'Detailed Budget'!VPH72</f>
        <v>0</v>
      </c>
      <c r="VOW62" s="763">
        <f>'Detailed Budget'!VPI72</f>
        <v>0</v>
      </c>
      <c r="VOX62" s="763">
        <f>'Detailed Budget'!VPJ72</f>
        <v>0</v>
      </c>
      <c r="VOY62" s="763">
        <f>'Detailed Budget'!VPK72</f>
        <v>0</v>
      </c>
      <c r="VOZ62" s="763">
        <f>'Detailed Budget'!VPL72</f>
        <v>0</v>
      </c>
      <c r="VPA62" s="763">
        <f>'Detailed Budget'!VPM72</f>
        <v>0</v>
      </c>
      <c r="VPB62" s="763">
        <f>'Detailed Budget'!VPN72</f>
        <v>0</v>
      </c>
      <c r="VPC62" s="763">
        <f>'Detailed Budget'!VPO72</f>
        <v>0</v>
      </c>
      <c r="VPD62" s="763">
        <f>'Detailed Budget'!VPP72</f>
        <v>0</v>
      </c>
      <c r="VPE62" s="763">
        <f>'Detailed Budget'!VPQ72</f>
        <v>0</v>
      </c>
      <c r="VPF62" s="763">
        <f>'Detailed Budget'!VPR72</f>
        <v>0</v>
      </c>
      <c r="VPG62" s="763">
        <f>'Detailed Budget'!VPS72</f>
        <v>0</v>
      </c>
      <c r="VPH62" s="763">
        <f>'Detailed Budget'!VPT72</f>
        <v>0</v>
      </c>
      <c r="VPI62" s="763">
        <f>'Detailed Budget'!VPU72</f>
        <v>0</v>
      </c>
      <c r="VPJ62" s="763">
        <f>'Detailed Budget'!VPV72</f>
        <v>0</v>
      </c>
      <c r="VPK62" s="763">
        <f>'Detailed Budget'!VPW72</f>
        <v>0</v>
      </c>
      <c r="VPL62" s="763">
        <f>'Detailed Budget'!VPX72</f>
        <v>0</v>
      </c>
      <c r="VPM62" s="763">
        <f>'Detailed Budget'!VPY72</f>
        <v>0</v>
      </c>
      <c r="VPN62" s="763">
        <f>'Detailed Budget'!VPZ72</f>
        <v>0</v>
      </c>
      <c r="VPO62" s="763">
        <f>'Detailed Budget'!VQA72</f>
        <v>0</v>
      </c>
      <c r="VPP62" s="763">
        <f>'Detailed Budget'!VQB72</f>
        <v>0</v>
      </c>
      <c r="VPQ62" s="763">
        <f>'Detailed Budget'!VQC72</f>
        <v>0</v>
      </c>
      <c r="VPR62" s="763">
        <f>'Detailed Budget'!VQD72</f>
        <v>0</v>
      </c>
      <c r="VPS62" s="763">
        <f>'Detailed Budget'!VQE72</f>
        <v>0</v>
      </c>
      <c r="VPT62" s="763">
        <f>'Detailed Budget'!VQF72</f>
        <v>0</v>
      </c>
      <c r="VPU62" s="763">
        <f>'Detailed Budget'!VQG72</f>
        <v>0</v>
      </c>
      <c r="VPV62" s="763">
        <f>'Detailed Budget'!VQH72</f>
        <v>0</v>
      </c>
      <c r="VPW62" s="763">
        <f>'Detailed Budget'!VQI72</f>
        <v>0</v>
      </c>
      <c r="VPX62" s="763">
        <f>'Detailed Budget'!VQJ72</f>
        <v>0</v>
      </c>
      <c r="VPY62" s="763">
        <f>'Detailed Budget'!VQK72</f>
        <v>0</v>
      </c>
      <c r="VPZ62" s="763">
        <f>'Detailed Budget'!VQL72</f>
        <v>0</v>
      </c>
      <c r="VQA62" s="763">
        <f>'Detailed Budget'!VQM72</f>
        <v>0</v>
      </c>
      <c r="VQB62" s="763">
        <f>'Detailed Budget'!VQN72</f>
        <v>0</v>
      </c>
      <c r="VQC62" s="763">
        <f>'Detailed Budget'!VQO72</f>
        <v>0</v>
      </c>
      <c r="VQD62" s="763">
        <f>'Detailed Budget'!VQP72</f>
        <v>0</v>
      </c>
      <c r="VQE62" s="763">
        <f>'Detailed Budget'!VQQ72</f>
        <v>0</v>
      </c>
      <c r="VQF62" s="763">
        <f>'Detailed Budget'!VQR72</f>
        <v>0</v>
      </c>
      <c r="VQG62" s="763">
        <f>'Detailed Budget'!VQS72</f>
        <v>0</v>
      </c>
      <c r="VQH62" s="763">
        <f>'Detailed Budget'!VQT72</f>
        <v>0</v>
      </c>
      <c r="VQI62" s="763">
        <f>'Detailed Budget'!VQU72</f>
        <v>0</v>
      </c>
      <c r="VQJ62" s="763">
        <f>'Detailed Budget'!VQV72</f>
        <v>0</v>
      </c>
      <c r="VQK62" s="763">
        <f>'Detailed Budget'!VQW72</f>
        <v>0</v>
      </c>
      <c r="VQL62" s="763">
        <f>'Detailed Budget'!VQX72</f>
        <v>0</v>
      </c>
      <c r="VQM62" s="763">
        <f>'Detailed Budget'!VQY72</f>
        <v>0</v>
      </c>
      <c r="VQN62" s="763">
        <f>'Detailed Budget'!VQZ72</f>
        <v>0</v>
      </c>
      <c r="VQO62" s="763">
        <f>'Detailed Budget'!VRA72</f>
        <v>0</v>
      </c>
      <c r="VQP62" s="763">
        <f>'Detailed Budget'!VRB72</f>
        <v>0</v>
      </c>
      <c r="VQQ62" s="763">
        <f>'Detailed Budget'!VRC72</f>
        <v>0</v>
      </c>
      <c r="VQR62" s="763">
        <f>'Detailed Budget'!VRD72</f>
        <v>0</v>
      </c>
      <c r="VQS62" s="763">
        <f>'Detailed Budget'!VRE72</f>
        <v>0</v>
      </c>
      <c r="VQT62" s="763">
        <f>'Detailed Budget'!VRF72</f>
        <v>0</v>
      </c>
      <c r="VQU62" s="763">
        <f>'Detailed Budget'!VRG72</f>
        <v>0</v>
      </c>
      <c r="VQV62" s="763">
        <f>'Detailed Budget'!VRH72</f>
        <v>0</v>
      </c>
      <c r="VQW62" s="763">
        <f>'Detailed Budget'!VRI72</f>
        <v>0</v>
      </c>
      <c r="VQX62" s="763">
        <f>'Detailed Budget'!VRJ72</f>
        <v>0</v>
      </c>
      <c r="VQY62" s="763">
        <f>'Detailed Budget'!VRK72</f>
        <v>0</v>
      </c>
      <c r="VQZ62" s="763">
        <f>'Detailed Budget'!VRL72</f>
        <v>0</v>
      </c>
      <c r="VRA62" s="763">
        <f>'Detailed Budget'!VRM72</f>
        <v>0</v>
      </c>
      <c r="VRB62" s="763">
        <f>'Detailed Budget'!VRN72</f>
        <v>0</v>
      </c>
      <c r="VRC62" s="763">
        <f>'Detailed Budget'!VRO72</f>
        <v>0</v>
      </c>
      <c r="VRD62" s="763">
        <f>'Detailed Budget'!VRP72</f>
        <v>0</v>
      </c>
      <c r="VRE62" s="763">
        <f>'Detailed Budget'!VRQ72</f>
        <v>0</v>
      </c>
      <c r="VRF62" s="763">
        <f>'Detailed Budget'!VRR72</f>
        <v>0</v>
      </c>
      <c r="VRG62" s="763">
        <f>'Detailed Budget'!VRS72</f>
        <v>0</v>
      </c>
      <c r="VRH62" s="763">
        <f>'Detailed Budget'!VRT72</f>
        <v>0</v>
      </c>
      <c r="VRI62" s="763">
        <f>'Detailed Budget'!VRU72</f>
        <v>0</v>
      </c>
      <c r="VRJ62" s="763">
        <f>'Detailed Budget'!VRV72</f>
        <v>0</v>
      </c>
      <c r="VRK62" s="763">
        <f>'Detailed Budget'!VRW72</f>
        <v>0</v>
      </c>
      <c r="VRL62" s="763">
        <f>'Detailed Budget'!VRX72</f>
        <v>0</v>
      </c>
      <c r="VRM62" s="763">
        <f>'Detailed Budget'!VRY72</f>
        <v>0</v>
      </c>
      <c r="VRN62" s="763">
        <f>'Detailed Budget'!VRZ72</f>
        <v>0</v>
      </c>
      <c r="VRO62" s="763">
        <f>'Detailed Budget'!VSA72</f>
        <v>0</v>
      </c>
      <c r="VRP62" s="763">
        <f>'Detailed Budget'!VSB72</f>
        <v>0</v>
      </c>
      <c r="VRQ62" s="763">
        <f>'Detailed Budget'!VSC72</f>
        <v>0</v>
      </c>
      <c r="VRR62" s="763">
        <f>'Detailed Budget'!VSD72</f>
        <v>0</v>
      </c>
      <c r="VRS62" s="763">
        <f>'Detailed Budget'!VSE72</f>
        <v>0</v>
      </c>
      <c r="VRT62" s="763">
        <f>'Detailed Budget'!VSF72</f>
        <v>0</v>
      </c>
      <c r="VRU62" s="763">
        <f>'Detailed Budget'!VSG72</f>
        <v>0</v>
      </c>
      <c r="VRV62" s="763">
        <f>'Detailed Budget'!VSH72</f>
        <v>0</v>
      </c>
      <c r="VRW62" s="763">
        <f>'Detailed Budget'!VSI72</f>
        <v>0</v>
      </c>
      <c r="VRX62" s="763">
        <f>'Detailed Budget'!VSJ72</f>
        <v>0</v>
      </c>
      <c r="VRY62" s="763">
        <f>'Detailed Budget'!VSK72</f>
        <v>0</v>
      </c>
      <c r="VRZ62" s="763">
        <f>'Detailed Budget'!VSL72</f>
        <v>0</v>
      </c>
      <c r="VSA62" s="763">
        <f>'Detailed Budget'!VSM72</f>
        <v>0</v>
      </c>
      <c r="VSB62" s="763">
        <f>'Detailed Budget'!VSN72</f>
        <v>0</v>
      </c>
      <c r="VSC62" s="763">
        <f>'Detailed Budget'!VSO72</f>
        <v>0</v>
      </c>
      <c r="VSD62" s="763">
        <f>'Detailed Budget'!VSP72</f>
        <v>0</v>
      </c>
      <c r="VSE62" s="763">
        <f>'Detailed Budget'!VSQ72</f>
        <v>0</v>
      </c>
      <c r="VSF62" s="763">
        <f>'Detailed Budget'!VSR72</f>
        <v>0</v>
      </c>
      <c r="VSG62" s="763">
        <f>'Detailed Budget'!VSS72</f>
        <v>0</v>
      </c>
      <c r="VSH62" s="763">
        <f>'Detailed Budget'!VST72</f>
        <v>0</v>
      </c>
      <c r="VSI62" s="763">
        <f>'Detailed Budget'!VSU72</f>
        <v>0</v>
      </c>
      <c r="VSJ62" s="763">
        <f>'Detailed Budget'!VSV72</f>
        <v>0</v>
      </c>
      <c r="VSK62" s="763">
        <f>'Detailed Budget'!VSW72</f>
        <v>0</v>
      </c>
      <c r="VSL62" s="763">
        <f>'Detailed Budget'!VSX72</f>
        <v>0</v>
      </c>
      <c r="VSM62" s="763">
        <f>'Detailed Budget'!VSY72</f>
        <v>0</v>
      </c>
      <c r="VSN62" s="763">
        <f>'Detailed Budget'!VSZ72</f>
        <v>0</v>
      </c>
      <c r="VSO62" s="763">
        <f>'Detailed Budget'!VTA72</f>
        <v>0</v>
      </c>
      <c r="VSP62" s="763">
        <f>'Detailed Budget'!VTB72</f>
        <v>0</v>
      </c>
      <c r="VSQ62" s="763">
        <f>'Detailed Budget'!VTC72</f>
        <v>0</v>
      </c>
      <c r="VSR62" s="763">
        <f>'Detailed Budget'!VTD72</f>
        <v>0</v>
      </c>
      <c r="VSS62" s="763">
        <f>'Detailed Budget'!VTE72</f>
        <v>0</v>
      </c>
      <c r="VST62" s="763">
        <f>'Detailed Budget'!VTF72</f>
        <v>0</v>
      </c>
      <c r="VSU62" s="763">
        <f>'Detailed Budget'!VTG72</f>
        <v>0</v>
      </c>
      <c r="VSV62" s="763">
        <f>'Detailed Budget'!VTH72</f>
        <v>0</v>
      </c>
      <c r="VSW62" s="763">
        <f>'Detailed Budget'!VTI72</f>
        <v>0</v>
      </c>
      <c r="VSX62" s="763">
        <f>'Detailed Budget'!VTJ72</f>
        <v>0</v>
      </c>
      <c r="VSY62" s="763">
        <f>'Detailed Budget'!VTK72</f>
        <v>0</v>
      </c>
      <c r="VSZ62" s="763">
        <f>'Detailed Budget'!VTL72</f>
        <v>0</v>
      </c>
      <c r="VTA62" s="763">
        <f>'Detailed Budget'!VTM72</f>
        <v>0</v>
      </c>
      <c r="VTB62" s="763">
        <f>'Detailed Budget'!VTN72</f>
        <v>0</v>
      </c>
      <c r="VTC62" s="763">
        <f>'Detailed Budget'!VTO72</f>
        <v>0</v>
      </c>
      <c r="VTD62" s="763">
        <f>'Detailed Budget'!VTP72</f>
        <v>0</v>
      </c>
      <c r="VTE62" s="763">
        <f>'Detailed Budget'!VTQ72</f>
        <v>0</v>
      </c>
      <c r="VTF62" s="763">
        <f>'Detailed Budget'!VTR72</f>
        <v>0</v>
      </c>
      <c r="VTG62" s="763">
        <f>'Detailed Budget'!VTS72</f>
        <v>0</v>
      </c>
      <c r="VTH62" s="763">
        <f>'Detailed Budget'!VTT72</f>
        <v>0</v>
      </c>
      <c r="VTI62" s="763">
        <f>'Detailed Budget'!VTU72</f>
        <v>0</v>
      </c>
      <c r="VTJ62" s="763">
        <f>'Detailed Budget'!VTV72</f>
        <v>0</v>
      </c>
      <c r="VTK62" s="763">
        <f>'Detailed Budget'!VTW72</f>
        <v>0</v>
      </c>
      <c r="VTL62" s="763">
        <f>'Detailed Budget'!VTX72</f>
        <v>0</v>
      </c>
      <c r="VTM62" s="763">
        <f>'Detailed Budget'!VTY72</f>
        <v>0</v>
      </c>
      <c r="VTN62" s="763">
        <f>'Detailed Budget'!VTZ72</f>
        <v>0</v>
      </c>
      <c r="VTO62" s="763">
        <f>'Detailed Budget'!VUA72</f>
        <v>0</v>
      </c>
      <c r="VTP62" s="763">
        <f>'Detailed Budget'!VUB72</f>
        <v>0</v>
      </c>
      <c r="VTQ62" s="763">
        <f>'Detailed Budget'!VUC72</f>
        <v>0</v>
      </c>
      <c r="VTR62" s="763">
        <f>'Detailed Budget'!VUD72</f>
        <v>0</v>
      </c>
      <c r="VTS62" s="763">
        <f>'Detailed Budget'!VUE72</f>
        <v>0</v>
      </c>
      <c r="VTT62" s="763">
        <f>'Detailed Budget'!VUF72</f>
        <v>0</v>
      </c>
      <c r="VTU62" s="763">
        <f>'Detailed Budget'!VUG72</f>
        <v>0</v>
      </c>
      <c r="VTV62" s="763">
        <f>'Detailed Budget'!VUH72</f>
        <v>0</v>
      </c>
      <c r="VTW62" s="763">
        <f>'Detailed Budget'!VUI72</f>
        <v>0</v>
      </c>
      <c r="VTX62" s="763">
        <f>'Detailed Budget'!VUJ72</f>
        <v>0</v>
      </c>
      <c r="VTY62" s="763">
        <f>'Detailed Budget'!VUK72</f>
        <v>0</v>
      </c>
      <c r="VTZ62" s="763">
        <f>'Detailed Budget'!VUL72</f>
        <v>0</v>
      </c>
      <c r="VUA62" s="763">
        <f>'Detailed Budget'!VUM72</f>
        <v>0</v>
      </c>
      <c r="VUB62" s="763">
        <f>'Detailed Budget'!VUN72</f>
        <v>0</v>
      </c>
      <c r="VUC62" s="763">
        <f>'Detailed Budget'!VUO72</f>
        <v>0</v>
      </c>
      <c r="VUD62" s="763">
        <f>'Detailed Budget'!VUP72</f>
        <v>0</v>
      </c>
      <c r="VUE62" s="763">
        <f>'Detailed Budget'!VUQ72</f>
        <v>0</v>
      </c>
      <c r="VUF62" s="763">
        <f>'Detailed Budget'!VUR72</f>
        <v>0</v>
      </c>
      <c r="VUG62" s="763">
        <f>'Detailed Budget'!VUS72</f>
        <v>0</v>
      </c>
      <c r="VUH62" s="763">
        <f>'Detailed Budget'!VUT72</f>
        <v>0</v>
      </c>
      <c r="VUI62" s="763">
        <f>'Detailed Budget'!VUU72</f>
        <v>0</v>
      </c>
      <c r="VUJ62" s="763">
        <f>'Detailed Budget'!VUV72</f>
        <v>0</v>
      </c>
      <c r="VUK62" s="763">
        <f>'Detailed Budget'!VUW72</f>
        <v>0</v>
      </c>
      <c r="VUL62" s="763">
        <f>'Detailed Budget'!VUX72</f>
        <v>0</v>
      </c>
      <c r="VUM62" s="763">
        <f>'Detailed Budget'!VUY72</f>
        <v>0</v>
      </c>
      <c r="VUN62" s="763">
        <f>'Detailed Budget'!VUZ72</f>
        <v>0</v>
      </c>
      <c r="VUO62" s="763">
        <f>'Detailed Budget'!VVA72</f>
        <v>0</v>
      </c>
      <c r="VUP62" s="763">
        <f>'Detailed Budget'!VVB72</f>
        <v>0</v>
      </c>
      <c r="VUQ62" s="763">
        <f>'Detailed Budget'!VVC72</f>
        <v>0</v>
      </c>
      <c r="VUR62" s="763">
        <f>'Detailed Budget'!VVD72</f>
        <v>0</v>
      </c>
      <c r="VUS62" s="763">
        <f>'Detailed Budget'!VVE72</f>
        <v>0</v>
      </c>
      <c r="VUT62" s="763">
        <f>'Detailed Budget'!VVF72</f>
        <v>0</v>
      </c>
      <c r="VUU62" s="763">
        <f>'Detailed Budget'!VVG72</f>
        <v>0</v>
      </c>
      <c r="VUV62" s="763">
        <f>'Detailed Budget'!VVH72</f>
        <v>0</v>
      </c>
      <c r="VUW62" s="763">
        <f>'Detailed Budget'!VVI72</f>
        <v>0</v>
      </c>
      <c r="VUX62" s="763">
        <f>'Detailed Budget'!VVJ72</f>
        <v>0</v>
      </c>
      <c r="VUY62" s="763">
        <f>'Detailed Budget'!VVK72</f>
        <v>0</v>
      </c>
      <c r="VUZ62" s="763">
        <f>'Detailed Budget'!VVL72</f>
        <v>0</v>
      </c>
      <c r="VVA62" s="763">
        <f>'Detailed Budget'!VVM72</f>
        <v>0</v>
      </c>
      <c r="VVB62" s="763">
        <f>'Detailed Budget'!VVN72</f>
        <v>0</v>
      </c>
      <c r="VVC62" s="763">
        <f>'Detailed Budget'!VVO72</f>
        <v>0</v>
      </c>
      <c r="VVD62" s="763">
        <f>'Detailed Budget'!VVP72</f>
        <v>0</v>
      </c>
      <c r="VVE62" s="763">
        <f>'Detailed Budget'!VVQ72</f>
        <v>0</v>
      </c>
      <c r="VVF62" s="763">
        <f>'Detailed Budget'!VVR72</f>
        <v>0</v>
      </c>
      <c r="VVG62" s="763">
        <f>'Detailed Budget'!VVS72</f>
        <v>0</v>
      </c>
      <c r="VVH62" s="763">
        <f>'Detailed Budget'!VVT72</f>
        <v>0</v>
      </c>
      <c r="VVI62" s="763">
        <f>'Detailed Budget'!VVU72</f>
        <v>0</v>
      </c>
      <c r="VVJ62" s="763">
        <f>'Detailed Budget'!VVV72</f>
        <v>0</v>
      </c>
      <c r="VVK62" s="763">
        <f>'Detailed Budget'!VVW72</f>
        <v>0</v>
      </c>
      <c r="VVL62" s="763">
        <f>'Detailed Budget'!VVX72</f>
        <v>0</v>
      </c>
      <c r="VVM62" s="763">
        <f>'Detailed Budget'!VVY72</f>
        <v>0</v>
      </c>
      <c r="VVN62" s="763">
        <f>'Detailed Budget'!VVZ72</f>
        <v>0</v>
      </c>
      <c r="VVO62" s="763">
        <f>'Detailed Budget'!VWA72</f>
        <v>0</v>
      </c>
      <c r="VVP62" s="763">
        <f>'Detailed Budget'!VWB72</f>
        <v>0</v>
      </c>
      <c r="VVQ62" s="763">
        <f>'Detailed Budget'!VWC72</f>
        <v>0</v>
      </c>
      <c r="VVR62" s="763">
        <f>'Detailed Budget'!VWD72</f>
        <v>0</v>
      </c>
      <c r="VVS62" s="763">
        <f>'Detailed Budget'!VWE72</f>
        <v>0</v>
      </c>
      <c r="VVT62" s="763">
        <f>'Detailed Budget'!VWF72</f>
        <v>0</v>
      </c>
      <c r="VVU62" s="763">
        <f>'Detailed Budget'!VWG72</f>
        <v>0</v>
      </c>
      <c r="VVV62" s="763">
        <f>'Detailed Budget'!VWH72</f>
        <v>0</v>
      </c>
      <c r="VVW62" s="763">
        <f>'Detailed Budget'!VWI72</f>
        <v>0</v>
      </c>
      <c r="VVX62" s="763">
        <f>'Detailed Budget'!VWJ72</f>
        <v>0</v>
      </c>
      <c r="VVY62" s="763">
        <f>'Detailed Budget'!VWK72</f>
        <v>0</v>
      </c>
      <c r="VVZ62" s="763">
        <f>'Detailed Budget'!VWL72</f>
        <v>0</v>
      </c>
      <c r="VWA62" s="763">
        <f>'Detailed Budget'!VWM72</f>
        <v>0</v>
      </c>
      <c r="VWB62" s="763">
        <f>'Detailed Budget'!VWN72</f>
        <v>0</v>
      </c>
      <c r="VWC62" s="763">
        <f>'Detailed Budget'!VWO72</f>
        <v>0</v>
      </c>
      <c r="VWD62" s="763">
        <f>'Detailed Budget'!VWP72</f>
        <v>0</v>
      </c>
      <c r="VWE62" s="763">
        <f>'Detailed Budget'!VWQ72</f>
        <v>0</v>
      </c>
      <c r="VWF62" s="763">
        <f>'Detailed Budget'!VWR72</f>
        <v>0</v>
      </c>
      <c r="VWG62" s="763">
        <f>'Detailed Budget'!VWS72</f>
        <v>0</v>
      </c>
      <c r="VWH62" s="763">
        <f>'Detailed Budget'!VWT72</f>
        <v>0</v>
      </c>
      <c r="VWI62" s="763">
        <f>'Detailed Budget'!VWU72</f>
        <v>0</v>
      </c>
      <c r="VWJ62" s="763">
        <f>'Detailed Budget'!VWV72</f>
        <v>0</v>
      </c>
      <c r="VWK62" s="763">
        <f>'Detailed Budget'!VWW72</f>
        <v>0</v>
      </c>
      <c r="VWL62" s="763">
        <f>'Detailed Budget'!VWX72</f>
        <v>0</v>
      </c>
      <c r="VWM62" s="763">
        <f>'Detailed Budget'!VWY72</f>
        <v>0</v>
      </c>
      <c r="VWN62" s="763">
        <f>'Detailed Budget'!VWZ72</f>
        <v>0</v>
      </c>
      <c r="VWO62" s="763">
        <f>'Detailed Budget'!VXA72</f>
        <v>0</v>
      </c>
      <c r="VWP62" s="763">
        <f>'Detailed Budget'!VXB72</f>
        <v>0</v>
      </c>
      <c r="VWQ62" s="763">
        <f>'Detailed Budget'!VXC72</f>
        <v>0</v>
      </c>
      <c r="VWR62" s="763">
        <f>'Detailed Budget'!VXD72</f>
        <v>0</v>
      </c>
      <c r="VWS62" s="763">
        <f>'Detailed Budget'!VXE72</f>
        <v>0</v>
      </c>
      <c r="VWT62" s="763">
        <f>'Detailed Budget'!VXF72</f>
        <v>0</v>
      </c>
      <c r="VWU62" s="763">
        <f>'Detailed Budget'!VXG72</f>
        <v>0</v>
      </c>
      <c r="VWV62" s="763">
        <f>'Detailed Budget'!VXH72</f>
        <v>0</v>
      </c>
      <c r="VWW62" s="763">
        <f>'Detailed Budget'!VXI72</f>
        <v>0</v>
      </c>
      <c r="VWX62" s="763">
        <f>'Detailed Budget'!VXJ72</f>
        <v>0</v>
      </c>
      <c r="VWY62" s="763">
        <f>'Detailed Budget'!VXK72</f>
        <v>0</v>
      </c>
      <c r="VWZ62" s="763">
        <f>'Detailed Budget'!VXL72</f>
        <v>0</v>
      </c>
      <c r="VXA62" s="763">
        <f>'Detailed Budget'!VXM72</f>
        <v>0</v>
      </c>
      <c r="VXB62" s="763">
        <f>'Detailed Budget'!VXN72</f>
        <v>0</v>
      </c>
      <c r="VXC62" s="763">
        <f>'Detailed Budget'!VXO72</f>
        <v>0</v>
      </c>
      <c r="VXD62" s="763">
        <f>'Detailed Budget'!VXP72</f>
        <v>0</v>
      </c>
      <c r="VXE62" s="763">
        <f>'Detailed Budget'!VXQ72</f>
        <v>0</v>
      </c>
      <c r="VXF62" s="763">
        <f>'Detailed Budget'!VXR72</f>
        <v>0</v>
      </c>
      <c r="VXG62" s="763">
        <f>'Detailed Budget'!VXS72</f>
        <v>0</v>
      </c>
      <c r="VXH62" s="763">
        <f>'Detailed Budget'!VXT72</f>
        <v>0</v>
      </c>
      <c r="VXI62" s="763">
        <f>'Detailed Budget'!VXU72</f>
        <v>0</v>
      </c>
      <c r="VXJ62" s="763">
        <f>'Detailed Budget'!VXV72</f>
        <v>0</v>
      </c>
      <c r="VXK62" s="763">
        <f>'Detailed Budget'!VXW72</f>
        <v>0</v>
      </c>
      <c r="VXL62" s="763">
        <f>'Detailed Budget'!VXX72</f>
        <v>0</v>
      </c>
      <c r="VXM62" s="763">
        <f>'Detailed Budget'!VXY72</f>
        <v>0</v>
      </c>
      <c r="VXN62" s="763">
        <f>'Detailed Budget'!VXZ72</f>
        <v>0</v>
      </c>
      <c r="VXO62" s="763">
        <f>'Detailed Budget'!VYA72</f>
        <v>0</v>
      </c>
      <c r="VXP62" s="763">
        <f>'Detailed Budget'!VYB72</f>
        <v>0</v>
      </c>
      <c r="VXQ62" s="763">
        <f>'Detailed Budget'!VYC72</f>
        <v>0</v>
      </c>
      <c r="VXR62" s="763">
        <f>'Detailed Budget'!VYD72</f>
        <v>0</v>
      </c>
      <c r="VXS62" s="763">
        <f>'Detailed Budget'!VYE72</f>
        <v>0</v>
      </c>
      <c r="VXT62" s="763">
        <f>'Detailed Budget'!VYF72</f>
        <v>0</v>
      </c>
      <c r="VXU62" s="763">
        <f>'Detailed Budget'!VYG72</f>
        <v>0</v>
      </c>
      <c r="VXV62" s="763">
        <f>'Detailed Budget'!VYH72</f>
        <v>0</v>
      </c>
      <c r="VXW62" s="763">
        <f>'Detailed Budget'!VYI72</f>
        <v>0</v>
      </c>
      <c r="VXX62" s="763">
        <f>'Detailed Budget'!VYJ72</f>
        <v>0</v>
      </c>
      <c r="VXY62" s="763">
        <f>'Detailed Budget'!VYK72</f>
        <v>0</v>
      </c>
      <c r="VXZ62" s="763">
        <f>'Detailed Budget'!VYL72</f>
        <v>0</v>
      </c>
      <c r="VYA62" s="763">
        <f>'Detailed Budget'!VYM72</f>
        <v>0</v>
      </c>
      <c r="VYB62" s="763">
        <f>'Detailed Budget'!VYN72</f>
        <v>0</v>
      </c>
      <c r="VYC62" s="763">
        <f>'Detailed Budget'!VYO72</f>
        <v>0</v>
      </c>
      <c r="VYD62" s="763">
        <f>'Detailed Budget'!VYP72</f>
        <v>0</v>
      </c>
      <c r="VYE62" s="763">
        <f>'Detailed Budget'!VYQ72</f>
        <v>0</v>
      </c>
      <c r="VYF62" s="763">
        <f>'Detailed Budget'!VYR72</f>
        <v>0</v>
      </c>
      <c r="VYG62" s="763">
        <f>'Detailed Budget'!VYS72</f>
        <v>0</v>
      </c>
      <c r="VYH62" s="763">
        <f>'Detailed Budget'!VYT72</f>
        <v>0</v>
      </c>
      <c r="VYI62" s="763">
        <f>'Detailed Budget'!VYU72</f>
        <v>0</v>
      </c>
      <c r="VYJ62" s="763">
        <f>'Detailed Budget'!VYV72</f>
        <v>0</v>
      </c>
      <c r="VYK62" s="763">
        <f>'Detailed Budget'!VYW72</f>
        <v>0</v>
      </c>
      <c r="VYL62" s="763">
        <f>'Detailed Budget'!VYX72</f>
        <v>0</v>
      </c>
      <c r="VYM62" s="763">
        <f>'Detailed Budget'!VYY72</f>
        <v>0</v>
      </c>
      <c r="VYN62" s="763">
        <f>'Detailed Budget'!VYZ72</f>
        <v>0</v>
      </c>
      <c r="VYO62" s="763">
        <f>'Detailed Budget'!VZA72</f>
        <v>0</v>
      </c>
      <c r="VYP62" s="763">
        <f>'Detailed Budget'!VZB72</f>
        <v>0</v>
      </c>
      <c r="VYQ62" s="763">
        <f>'Detailed Budget'!VZC72</f>
        <v>0</v>
      </c>
      <c r="VYR62" s="763">
        <f>'Detailed Budget'!VZD72</f>
        <v>0</v>
      </c>
      <c r="VYS62" s="763">
        <f>'Detailed Budget'!VZE72</f>
        <v>0</v>
      </c>
      <c r="VYT62" s="763">
        <f>'Detailed Budget'!VZF72</f>
        <v>0</v>
      </c>
      <c r="VYU62" s="763">
        <f>'Detailed Budget'!VZG72</f>
        <v>0</v>
      </c>
      <c r="VYV62" s="763">
        <f>'Detailed Budget'!VZH72</f>
        <v>0</v>
      </c>
      <c r="VYW62" s="763">
        <f>'Detailed Budget'!VZI72</f>
        <v>0</v>
      </c>
      <c r="VYX62" s="763">
        <f>'Detailed Budget'!VZJ72</f>
        <v>0</v>
      </c>
      <c r="VYY62" s="763">
        <f>'Detailed Budget'!VZK72</f>
        <v>0</v>
      </c>
      <c r="VYZ62" s="763">
        <f>'Detailed Budget'!VZL72</f>
        <v>0</v>
      </c>
      <c r="VZA62" s="763">
        <f>'Detailed Budget'!VZM72</f>
        <v>0</v>
      </c>
      <c r="VZB62" s="763">
        <f>'Detailed Budget'!VZN72</f>
        <v>0</v>
      </c>
      <c r="VZC62" s="763">
        <f>'Detailed Budget'!VZO72</f>
        <v>0</v>
      </c>
      <c r="VZD62" s="763">
        <f>'Detailed Budget'!VZP72</f>
        <v>0</v>
      </c>
      <c r="VZE62" s="763">
        <f>'Detailed Budget'!VZQ72</f>
        <v>0</v>
      </c>
      <c r="VZF62" s="763">
        <f>'Detailed Budget'!VZR72</f>
        <v>0</v>
      </c>
      <c r="VZG62" s="763">
        <f>'Detailed Budget'!VZS72</f>
        <v>0</v>
      </c>
      <c r="VZH62" s="763">
        <f>'Detailed Budget'!VZT72</f>
        <v>0</v>
      </c>
      <c r="VZI62" s="763">
        <f>'Detailed Budget'!VZU72</f>
        <v>0</v>
      </c>
      <c r="VZJ62" s="763">
        <f>'Detailed Budget'!VZV72</f>
        <v>0</v>
      </c>
      <c r="VZK62" s="763">
        <f>'Detailed Budget'!VZW72</f>
        <v>0</v>
      </c>
      <c r="VZL62" s="763">
        <f>'Detailed Budget'!VZX72</f>
        <v>0</v>
      </c>
      <c r="VZM62" s="763">
        <f>'Detailed Budget'!VZY72</f>
        <v>0</v>
      </c>
      <c r="VZN62" s="763">
        <f>'Detailed Budget'!VZZ72</f>
        <v>0</v>
      </c>
      <c r="VZO62" s="763">
        <f>'Detailed Budget'!WAA72</f>
        <v>0</v>
      </c>
      <c r="VZP62" s="763">
        <f>'Detailed Budget'!WAB72</f>
        <v>0</v>
      </c>
      <c r="VZQ62" s="763">
        <f>'Detailed Budget'!WAC72</f>
        <v>0</v>
      </c>
      <c r="VZR62" s="763">
        <f>'Detailed Budget'!WAD72</f>
        <v>0</v>
      </c>
      <c r="VZS62" s="763">
        <f>'Detailed Budget'!WAE72</f>
        <v>0</v>
      </c>
      <c r="VZT62" s="763">
        <f>'Detailed Budget'!WAF72</f>
        <v>0</v>
      </c>
      <c r="VZU62" s="763">
        <f>'Detailed Budget'!WAG72</f>
        <v>0</v>
      </c>
      <c r="VZV62" s="763">
        <f>'Detailed Budget'!WAH72</f>
        <v>0</v>
      </c>
      <c r="VZW62" s="763">
        <f>'Detailed Budget'!WAI72</f>
        <v>0</v>
      </c>
      <c r="VZX62" s="763">
        <f>'Detailed Budget'!WAJ72</f>
        <v>0</v>
      </c>
      <c r="VZY62" s="763">
        <f>'Detailed Budget'!WAK72</f>
        <v>0</v>
      </c>
      <c r="VZZ62" s="763">
        <f>'Detailed Budget'!WAL72</f>
        <v>0</v>
      </c>
      <c r="WAA62" s="763">
        <f>'Detailed Budget'!WAM72</f>
        <v>0</v>
      </c>
      <c r="WAB62" s="763">
        <f>'Detailed Budget'!WAN72</f>
        <v>0</v>
      </c>
      <c r="WAC62" s="763">
        <f>'Detailed Budget'!WAO72</f>
        <v>0</v>
      </c>
      <c r="WAD62" s="763">
        <f>'Detailed Budget'!WAP72</f>
        <v>0</v>
      </c>
      <c r="WAE62" s="763">
        <f>'Detailed Budget'!WAQ72</f>
        <v>0</v>
      </c>
      <c r="WAF62" s="763">
        <f>'Detailed Budget'!WAR72</f>
        <v>0</v>
      </c>
      <c r="WAG62" s="763">
        <f>'Detailed Budget'!WAS72</f>
        <v>0</v>
      </c>
      <c r="WAH62" s="763">
        <f>'Detailed Budget'!WAT72</f>
        <v>0</v>
      </c>
      <c r="WAI62" s="763">
        <f>'Detailed Budget'!WAU72</f>
        <v>0</v>
      </c>
      <c r="WAJ62" s="763">
        <f>'Detailed Budget'!WAV72</f>
        <v>0</v>
      </c>
      <c r="WAK62" s="763">
        <f>'Detailed Budget'!WAW72</f>
        <v>0</v>
      </c>
      <c r="WAL62" s="763">
        <f>'Detailed Budget'!WAX72</f>
        <v>0</v>
      </c>
      <c r="WAM62" s="763">
        <f>'Detailed Budget'!WAY72</f>
        <v>0</v>
      </c>
      <c r="WAN62" s="763">
        <f>'Detailed Budget'!WAZ72</f>
        <v>0</v>
      </c>
      <c r="WAO62" s="763">
        <f>'Detailed Budget'!WBA72</f>
        <v>0</v>
      </c>
      <c r="WAP62" s="763">
        <f>'Detailed Budget'!WBB72</f>
        <v>0</v>
      </c>
      <c r="WAQ62" s="763">
        <f>'Detailed Budget'!WBC72</f>
        <v>0</v>
      </c>
      <c r="WAR62" s="763">
        <f>'Detailed Budget'!WBD72</f>
        <v>0</v>
      </c>
      <c r="WAS62" s="763">
        <f>'Detailed Budget'!WBE72</f>
        <v>0</v>
      </c>
      <c r="WAT62" s="763">
        <f>'Detailed Budget'!WBF72</f>
        <v>0</v>
      </c>
      <c r="WAU62" s="763">
        <f>'Detailed Budget'!WBG72</f>
        <v>0</v>
      </c>
      <c r="WAV62" s="763">
        <f>'Detailed Budget'!WBH72</f>
        <v>0</v>
      </c>
      <c r="WAW62" s="763">
        <f>'Detailed Budget'!WBI72</f>
        <v>0</v>
      </c>
      <c r="WAX62" s="763">
        <f>'Detailed Budget'!WBJ72</f>
        <v>0</v>
      </c>
      <c r="WAY62" s="763">
        <f>'Detailed Budget'!WBK72</f>
        <v>0</v>
      </c>
      <c r="WAZ62" s="763">
        <f>'Detailed Budget'!WBL72</f>
        <v>0</v>
      </c>
      <c r="WBA62" s="763">
        <f>'Detailed Budget'!WBM72</f>
        <v>0</v>
      </c>
      <c r="WBB62" s="763">
        <f>'Detailed Budget'!WBN72</f>
        <v>0</v>
      </c>
      <c r="WBC62" s="763">
        <f>'Detailed Budget'!WBO72</f>
        <v>0</v>
      </c>
      <c r="WBD62" s="763">
        <f>'Detailed Budget'!WBP72</f>
        <v>0</v>
      </c>
      <c r="WBE62" s="763">
        <f>'Detailed Budget'!WBQ72</f>
        <v>0</v>
      </c>
      <c r="WBF62" s="763">
        <f>'Detailed Budget'!WBR72</f>
        <v>0</v>
      </c>
      <c r="WBG62" s="763">
        <f>'Detailed Budget'!WBS72</f>
        <v>0</v>
      </c>
      <c r="WBH62" s="763">
        <f>'Detailed Budget'!WBT72</f>
        <v>0</v>
      </c>
      <c r="WBI62" s="763">
        <f>'Detailed Budget'!WBU72</f>
        <v>0</v>
      </c>
      <c r="WBJ62" s="763">
        <f>'Detailed Budget'!WBV72</f>
        <v>0</v>
      </c>
      <c r="WBK62" s="763">
        <f>'Detailed Budget'!WBW72</f>
        <v>0</v>
      </c>
      <c r="WBL62" s="763">
        <f>'Detailed Budget'!WBX72</f>
        <v>0</v>
      </c>
      <c r="WBM62" s="763">
        <f>'Detailed Budget'!WBY72</f>
        <v>0</v>
      </c>
      <c r="WBN62" s="763">
        <f>'Detailed Budget'!WBZ72</f>
        <v>0</v>
      </c>
      <c r="WBO62" s="763">
        <f>'Detailed Budget'!WCA72</f>
        <v>0</v>
      </c>
      <c r="WBP62" s="763">
        <f>'Detailed Budget'!WCB72</f>
        <v>0</v>
      </c>
      <c r="WBQ62" s="763">
        <f>'Detailed Budget'!WCC72</f>
        <v>0</v>
      </c>
      <c r="WBR62" s="763">
        <f>'Detailed Budget'!WCD72</f>
        <v>0</v>
      </c>
      <c r="WBS62" s="763">
        <f>'Detailed Budget'!WCE72</f>
        <v>0</v>
      </c>
      <c r="WBT62" s="763">
        <f>'Detailed Budget'!WCF72</f>
        <v>0</v>
      </c>
      <c r="WBU62" s="763">
        <f>'Detailed Budget'!WCG72</f>
        <v>0</v>
      </c>
      <c r="WBV62" s="763">
        <f>'Detailed Budget'!WCH72</f>
        <v>0</v>
      </c>
      <c r="WBW62" s="763">
        <f>'Detailed Budget'!WCI72</f>
        <v>0</v>
      </c>
      <c r="WBX62" s="763">
        <f>'Detailed Budget'!WCJ72</f>
        <v>0</v>
      </c>
      <c r="WBY62" s="763">
        <f>'Detailed Budget'!WCK72</f>
        <v>0</v>
      </c>
      <c r="WBZ62" s="763">
        <f>'Detailed Budget'!WCL72</f>
        <v>0</v>
      </c>
      <c r="WCA62" s="763">
        <f>'Detailed Budget'!WCM72</f>
        <v>0</v>
      </c>
      <c r="WCB62" s="763">
        <f>'Detailed Budget'!WCN72</f>
        <v>0</v>
      </c>
      <c r="WCC62" s="763">
        <f>'Detailed Budget'!WCO72</f>
        <v>0</v>
      </c>
      <c r="WCD62" s="763">
        <f>'Detailed Budget'!WCP72</f>
        <v>0</v>
      </c>
      <c r="WCE62" s="763">
        <f>'Detailed Budget'!WCQ72</f>
        <v>0</v>
      </c>
      <c r="WCF62" s="763">
        <f>'Detailed Budget'!WCR72</f>
        <v>0</v>
      </c>
      <c r="WCG62" s="763">
        <f>'Detailed Budget'!WCS72</f>
        <v>0</v>
      </c>
      <c r="WCH62" s="763">
        <f>'Detailed Budget'!WCT72</f>
        <v>0</v>
      </c>
      <c r="WCI62" s="763">
        <f>'Detailed Budget'!WCU72</f>
        <v>0</v>
      </c>
      <c r="WCJ62" s="763">
        <f>'Detailed Budget'!WCV72</f>
        <v>0</v>
      </c>
      <c r="WCK62" s="763">
        <f>'Detailed Budget'!WCW72</f>
        <v>0</v>
      </c>
      <c r="WCL62" s="763">
        <f>'Detailed Budget'!WCX72</f>
        <v>0</v>
      </c>
      <c r="WCM62" s="763">
        <f>'Detailed Budget'!WCY72</f>
        <v>0</v>
      </c>
      <c r="WCN62" s="763">
        <f>'Detailed Budget'!WCZ72</f>
        <v>0</v>
      </c>
      <c r="WCO62" s="763">
        <f>'Detailed Budget'!WDA72</f>
        <v>0</v>
      </c>
      <c r="WCP62" s="763">
        <f>'Detailed Budget'!WDB72</f>
        <v>0</v>
      </c>
      <c r="WCQ62" s="763">
        <f>'Detailed Budget'!WDC72</f>
        <v>0</v>
      </c>
      <c r="WCR62" s="763">
        <f>'Detailed Budget'!WDD72</f>
        <v>0</v>
      </c>
      <c r="WCS62" s="763">
        <f>'Detailed Budget'!WDE72</f>
        <v>0</v>
      </c>
      <c r="WCT62" s="763">
        <f>'Detailed Budget'!WDF72</f>
        <v>0</v>
      </c>
      <c r="WCU62" s="763">
        <f>'Detailed Budget'!WDG72</f>
        <v>0</v>
      </c>
      <c r="WCV62" s="763">
        <f>'Detailed Budget'!WDH72</f>
        <v>0</v>
      </c>
      <c r="WCW62" s="763">
        <f>'Detailed Budget'!WDI72</f>
        <v>0</v>
      </c>
      <c r="WCX62" s="763">
        <f>'Detailed Budget'!WDJ72</f>
        <v>0</v>
      </c>
      <c r="WCY62" s="763">
        <f>'Detailed Budget'!WDK72</f>
        <v>0</v>
      </c>
      <c r="WCZ62" s="763">
        <f>'Detailed Budget'!WDL72</f>
        <v>0</v>
      </c>
      <c r="WDA62" s="763">
        <f>'Detailed Budget'!WDM72</f>
        <v>0</v>
      </c>
      <c r="WDB62" s="763">
        <f>'Detailed Budget'!WDN72</f>
        <v>0</v>
      </c>
      <c r="WDC62" s="763">
        <f>'Detailed Budget'!WDO72</f>
        <v>0</v>
      </c>
      <c r="WDD62" s="763">
        <f>'Detailed Budget'!WDP72</f>
        <v>0</v>
      </c>
      <c r="WDE62" s="763">
        <f>'Detailed Budget'!WDQ72</f>
        <v>0</v>
      </c>
      <c r="WDF62" s="763">
        <f>'Detailed Budget'!WDR72</f>
        <v>0</v>
      </c>
      <c r="WDG62" s="763">
        <f>'Detailed Budget'!WDS72</f>
        <v>0</v>
      </c>
      <c r="WDH62" s="763">
        <f>'Detailed Budget'!WDT72</f>
        <v>0</v>
      </c>
      <c r="WDI62" s="763">
        <f>'Detailed Budget'!WDU72</f>
        <v>0</v>
      </c>
      <c r="WDJ62" s="763">
        <f>'Detailed Budget'!WDV72</f>
        <v>0</v>
      </c>
      <c r="WDK62" s="763">
        <f>'Detailed Budget'!WDW72</f>
        <v>0</v>
      </c>
      <c r="WDL62" s="763">
        <f>'Detailed Budget'!WDX72</f>
        <v>0</v>
      </c>
      <c r="WDM62" s="763">
        <f>'Detailed Budget'!WDY72</f>
        <v>0</v>
      </c>
      <c r="WDN62" s="763">
        <f>'Detailed Budget'!WDZ72</f>
        <v>0</v>
      </c>
      <c r="WDO62" s="763">
        <f>'Detailed Budget'!WEA72</f>
        <v>0</v>
      </c>
      <c r="WDP62" s="763">
        <f>'Detailed Budget'!WEB72</f>
        <v>0</v>
      </c>
      <c r="WDQ62" s="763">
        <f>'Detailed Budget'!WEC72</f>
        <v>0</v>
      </c>
      <c r="WDR62" s="763">
        <f>'Detailed Budget'!WED72</f>
        <v>0</v>
      </c>
      <c r="WDS62" s="763">
        <f>'Detailed Budget'!WEE72</f>
        <v>0</v>
      </c>
      <c r="WDT62" s="763">
        <f>'Detailed Budget'!WEF72</f>
        <v>0</v>
      </c>
      <c r="WDU62" s="763">
        <f>'Detailed Budget'!WEG72</f>
        <v>0</v>
      </c>
      <c r="WDV62" s="763">
        <f>'Detailed Budget'!WEH72</f>
        <v>0</v>
      </c>
      <c r="WDW62" s="763">
        <f>'Detailed Budget'!WEI72</f>
        <v>0</v>
      </c>
      <c r="WDX62" s="763">
        <f>'Detailed Budget'!WEJ72</f>
        <v>0</v>
      </c>
      <c r="WDY62" s="763">
        <f>'Detailed Budget'!WEK72</f>
        <v>0</v>
      </c>
      <c r="WDZ62" s="763">
        <f>'Detailed Budget'!WEL72</f>
        <v>0</v>
      </c>
      <c r="WEA62" s="763">
        <f>'Detailed Budget'!WEM72</f>
        <v>0</v>
      </c>
      <c r="WEB62" s="763">
        <f>'Detailed Budget'!WEN72</f>
        <v>0</v>
      </c>
      <c r="WEC62" s="763">
        <f>'Detailed Budget'!WEO72</f>
        <v>0</v>
      </c>
      <c r="WED62" s="763">
        <f>'Detailed Budget'!WEP72</f>
        <v>0</v>
      </c>
      <c r="WEE62" s="763">
        <f>'Detailed Budget'!WEQ72</f>
        <v>0</v>
      </c>
      <c r="WEF62" s="763">
        <f>'Detailed Budget'!WER72</f>
        <v>0</v>
      </c>
      <c r="WEG62" s="763">
        <f>'Detailed Budget'!WES72</f>
        <v>0</v>
      </c>
      <c r="WEH62" s="763">
        <f>'Detailed Budget'!WET72</f>
        <v>0</v>
      </c>
      <c r="WEI62" s="763">
        <f>'Detailed Budget'!WEU72</f>
        <v>0</v>
      </c>
      <c r="WEJ62" s="763">
        <f>'Detailed Budget'!WEV72</f>
        <v>0</v>
      </c>
      <c r="WEK62" s="763">
        <f>'Detailed Budget'!WEW72</f>
        <v>0</v>
      </c>
      <c r="WEL62" s="763">
        <f>'Detailed Budget'!WEX72</f>
        <v>0</v>
      </c>
      <c r="WEM62" s="763">
        <f>'Detailed Budget'!WEY72</f>
        <v>0</v>
      </c>
      <c r="WEN62" s="763">
        <f>'Detailed Budget'!WEZ72</f>
        <v>0</v>
      </c>
      <c r="WEO62" s="763">
        <f>'Detailed Budget'!WFA72</f>
        <v>0</v>
      </c>
      <c r="WEP62" s="763">
        <f>'Detailed Budget'!WFB72</f>
        <v>0</v>
      </c>
      <c r="WEQ62" s="763">
        <f>'Detailed Budget'!WFC72</f>
        <v>0</v>
      </c>
      <c r="WER62" s="763">
        <f>'Detailed Budget'!WFD72</f>
        <v>0</v>
      </c>
      <c r="WES62" s="763">
        <f>'Detailed Budget'!WFE72</f>
        <v>0</v>
      </c>
      <c r="WET62" s="763">
        <f>'Detailed Budget'!WFF72</f>
        <v>0</v>
      </c>
      <c r="WEU62" s="763">
        <f>'Detailed Budget'!WFG72</f>
        <v>0</v>
      </c>
      <c r="WEV62" s="763">
        <f>'Detailed Budget'!WFH72</f>
        <v>0</v>
      </c>
      <c r="WEW62" s="763">
        <f>'Detailed Budget'!WFI72</f>
        <v>0</v>
      </c>
      <c r="WEX62" s="763">
        <f>'Detailed Budget'!WFJ72</f>
        <v>0</v>
      </c>
      <c r="WEY62" s="763">
        <f>'Detailed Budget'!WFK72</f>
        <v>0</v>
      </c>
      <c r="WEZ62" s="763">
        <f>'Detailed Budget'!WFL72</f>
        <v>0</v>
      </c>
      <c r="WFA62" s="763">
        <f>'Detailed Budget'!WFM72</f>
        <v>0</v>
      </c>
      <c r="WFB62" s="763">
        <f>'Detailed Budget'!WFN72</f>
        <v>0</v>
      </c>
      <c r="WFC62" s="763">
        <f>'Detailed Budget'!WFO72</f>
        <v>0</v>
      </c>
      <c r="WFD62" s="763">
        <f>'Detailed Budget'!WFP72</f>
        <v>0</v>
      </c>
      <c r="WFE62" s="763">
        <f>'Detailed Budget'!WFQ72</f>
        <v>0</v>
      </c>
      <c r="WFF62" s="763">
        <f>'Detailed Budget'!WFR72</f>
        <v>0</v>
      </c>
      <c r="WFG62" s="763">
        <f>'Detailed Budget'!WFS72</f>
        <v>0</v>
      </c>
      <c r="WFH62" s="763">
        <f>'Detailed Budget'!WFT72</f>
        <v>0</v>
      </c>
      <c r="WFI62" s="763">
        <f>'Detailed Budget'!WFU72</f>
        <v>0</v>
      </c>
      <c r="WFJ62" s="763">
        <f>'Detailed Budget'!WFV72</f>
        <v>0</v>
      </c>
      <c r="WFK62" s="763">
        <f>'Detailed Budget'!WFW72</f>
        <v>0</v>
      </c>
      <c r="WFL62" s="763">
        <f>'Detailed Budget'!WFX72</f>
        <v>0</v>
      </c>
      <c r="WFM62" s="763">
        <f>'Detailed Budget'!WFY72</f>
        <v>0</v>
      </c>
      <c r="WFN62" s="763">
        <f>'Detailed Budget'!WFZ72</f>
        <v>0</v>
      </c>
      <c r="WFO62" s="763">
        <f>'Detailed Budget'!WGA72</f>
        <v>0</v>
      </c>
      <c r="WFP62" s="763">
        <f>'Detailed Budget'!WGB72</f>
        <v>0</v>
      </c>
      <c r="WFQ62" s="763">
        <f>'Detailed Budget'!WGC72</f>
        <v>0</v>
      </c>
      <c r="WFR62" s="763">
        <f>'Detailed Budget'!WGD72</f>
        <v>0</v>
      </c>
      <c r="WFS62" s="763">
        <f>'Detailed Budget'!WGE72</f>
        <v>0</v>
      </c>
      <c r="WFT62" s="763">
        <f>'Detailed Budget'!WGF72</f>
        <v>0</v>
      </c>
      <c r="WFU62" s="763">
        <f>'Detailed Budget'!WGG72</f>
        <v>0</v>
      </c>
      <c r="WFV62" s="763">
        <f>'Detailed Budget'!WGH72</f>
        <v>0</v>
      </c>
      <c r="WFW62" s="763">
        <f>'Detailed Budget'!WGI72</f>
        <v>0</v>
      </c>
      <c r="WFX62" s="763">
        <f>'Detailed Budget'!WGJ72</f>
        <v>0</v>
      </c>
      <c r="WFY62" s="763">
        <f>'Detailed Budget'!WGK72</f>
        <v>0</v>
      </c>
      <c r="WFZ62" s="763">
        <f>'Detailed Budget'!WGL72</f>
        <v>0</v>
      </c>
      <c r="WGA62" s="763">
        <f>'Detailed Budget'!WGM72</f>
        <v>0</v>
      </c>
      <c r="WGB62" s="763">
        <f>'Detailed Budget'!WGN72</f>
        <v>0</v>
      </c>
      <c r="WGC62" s="763">
        <f>'Detailed Budget'!WGO72</f>
        <v>0</v>
      </c>
      <c r="WGD62" s="763">
        <f>'Detailed Budget'!WGP72</f>
        <v>0</v>
      </c>
      <c r="WGE62" s="763">
        <f>'Detailed Budget'!WGQ72</f>
        <v>0</v>
      </c>
      <c r="WGF62" s="763">
        <f>'Detailed Budget'!WGR72</f>
        <v>0</v>
      </c>
      <c r="WGG62" s="763">
        <f>'Detailed Budget'!WGS72</f>
        <v>0</v>
      </c>
      <c r="WGH62" s="763">
        <f>'Detailed Budget'!WGT72</f>
        <v>0</v>
      </c>
      <c r="WGI62" s="763">
        <f>'Detailed Budget'!WGU72</f>
        <v>0</v>
      </c>
      <c r="WGJ62" s="763">
        <f>'Detailed Budget'!WGV72</f>
        <v>0</v>
      </c>
      <c r="WGK62" s="763">
        <f>'Detailed Budget'!WGW72</f>
        <v>0</v>
      </c>
      <c r="WGL62" s="763">
        <f>'Detailed Budget'!WGX72</f>
        <v>0</v>
      </c>
      <c r="WGM62" s="763">
        <f>'Detailed Budget'!WGY72</f>
        <v>0</v>
      </c>
      <c r="WGN62" s="763">
        <f>'Detailed Budget'!WGZ72</f>
        <v>0</v>
      </c>
      <c r="WGO62" s="763">
        <f>'Detailed Budget'!WHA72</f>
        <v>0</v>
      </c>
      <c r="WGP62" s="763">
        <f>'Detailed Budget'!WHB72</f>
        <v>0</v>
      </c>
      <c r="WGQ62" s="763">
        <f>'Detailed Budget'!WHC72</f>
        <v>0</v>
      </c>
      <c r="WGR62" s="763">
        <f>'Detailed Budget'!WHD72</f>
        <v>0</v>
      </c>
      <c r="WGS62" s="763">
        <f>'Detailed Budget'!WHE72</f>
        <v>0</v>
      </c>
      <c r="WGT62" s="763">
        <f>'Detailed Budget'!WHF72</f>
        <v>0</v>
      </c>
      <c r="WGU62" s="763">
        <f>'Detailed Budget'!WHG72</f>
        <v>0</v>
      </c>
      <c r="WGV62" s="763">
        <f>'Detailed Budget'!WHH72</f>
        <v>0</v>
      </c>
      <c r="WGW62" s="763">
        <f>'Detailed Budget'!WHI72</f>
        <v>0</v>
      </c>
      <c r="WGX62" s="763">
        <f>'Detailed Budget'!WHJ72</f>
        <v>0</v>
      </c>
      <c r="WGY62" s="763">
        <f>'Detailed Budget'!WHK72</f>
        <v>0</v>
      </c>
      <c r="WGZ62" s="763">
        <f>'Detailed Budget'!WHL72</f>
        <v>0</v>
      </c>
      <c r="WHA62" s="763">
        <f>'Detailed Budget'!WHM72</f>
        <v>0</v>
      </c>
      <c r="WHB62" s="763">
        <f>'Detailed Budget'!WHN72</f>
        <v>0</v>
      </c>
      <c r="WHC62" s="763">
        <f>'Detailed Budget'!WHO72</f>
        <v>0</v>
      </c>
      <c r="WHD62" s="763">
        <f>'Detailed Budget'!WHP72</f>
        <v>0</v>
      </c>
      <c r="WHE62" s="763">
        <f>'Detailed Budget'!WHQ72</f>
        <v>0</v>
      </c>
      <c r="WHF62" s="763">
        <f>'Detailed Budget'!WHR72</f>
        <v>0</v>
      </c>
      <c r="WHG62" s="763">
        <f>'Detailed Budget'!WHS72</f>
        <v>0</v>
      </c>
      <c r="WHH62" s="763">
        <f>'Detailed Budget'!WHT72</f>
        <v>0</v>
      </c>
      <c r="WHI62" s="763">
        <f>'Detailed Budget'!WHU72</f>
        <v>0</v>
      </c>
      <c r="WHJ62" s="763">
        <f>'Detailed Budget'!WHV72</f>
        <v>0</v>
      </c>
      <c r="WHK62" s="763">
        <f>'Detailed Budget'!WHW72</f>
        <v>0</v>
      </c>
      <c r="WHL62" s="763">
        <f>'Detailed Budget'!WHX72</f>
        <v>0</v>
      </c>
      <c r="WHM62" s="763">
        <f>'Detailed Budget'!WHY72</f>
        <v>0</v>
      </c>
      <c r="WHN62" s="763">
        <f>'Detailed Budget'!WHZ72</f>
        <v>0</v>
      </c>
      <c r="WHO62" s="763">
        <f>'Detailed Budget'!WIA72</f>
        <v>0</v>
      </c>
      <c r="WHP62" s="763">
        <f>'Detailed Budget'!WIB72</f>
        <v>0</v>
      </c>
      <c r="WHQ62" s="763">
        <f>'Detailed Budget'!WIC72</f>
        <v>0</v>
      </c>
      <c r="WHR62" s="763">
        <f>'Detailed Budget'!WID72</f>
        <v>0</v>
      </c>
      <c r="WHS62" s="763">
        <f>'Detailed Budget'!WIE72</f>
        <v>0</v>
      </c>
      <c r="WHT62" s="763">
        <f>'Detailed Budget'!WIF72</f>
        <v>0</v>
      </c>
      <c r="WHU62" s="763">
        <f>'Detailed Budget'!WIG72</f>
        <v>0</v>
      </c>
      <c r="WHV62" s="763">
        <f>'Detailed Budget'!WIH72</f>
        <v>0</v>
      </c>
      <c r="WHW62" s="763">
        <f>'Detailed Budget'!WII72</f>
        <v>0</v>
      </c>
      <c r="WHX62" s="763">
        <f>'Detailed Budget'!WIJ72</f>
        <v>0</v>
      </c>
      <c r="WHY62" s="763">
        <f>'Detailed Budget'!WIK72</f>
        <v>0</v>
      </c>
      <c r="WHZ62" s="763">
        <f>'Detailed Budget'!WIL72</f>
        <v>0</v>
      </c>
      <c r="WIA62" s="763">
        <f>'Detailed Budget'!WIM72</f>
        <v>0</v>
      </c>
      <c r="WIB62" s="763">
        <f>'Detailed Budget'!WIN72</f>
        <v>0</v>
      </c>
      <c r="WIC62" s="763">
        <f>'Detailed Budget'!WIO72</f>
        <v>0</v>
      </c>
      <c r="WID62" s="763">
        <f>'Detailed Budget'!WIP72</f>
        <v>0</v>
      </c>
      <c r="WIE62" s="763">
        <f>'Detailed Budget'!WIQ72</f>
        <v>0</v>
      </c>
      <c r="WIF62" s="763">
        <f>'Detailed Budget'!WIR72</f>
        <v>0</v>
      </c>
      <c r="WIG62" s="763">
        <f>'Detailed Budget'!WIS72</f>
        <v>0</v>
      </c>
      <c r="WIH62" s="763">
        <f>'Detailed Budget'!WIT72</f>
        <v>0</v>
      </c>
      <c r="WII62" s="763">
        <f>'Detailed Budget'!WIU72</f>
        <v>0</v>
      </c>
      <c r="WIJ62" s="763">
        <f>'Detailed Budget'!WIV72</f>
        <v>0</v>
      </c>
      <c r="WIK62" s="763">
        <f>'Detailed Budget'!WIW72</f>
        <v>0</v>
      </c>
      <c r="WIL62" s="763">
        <f>'Detailed Budget'!WIX72</f>
        <v>0</v>
      </c>
      <c r="WIM62" s="763">
        <f>'Detailed Budget'!WIY72</f>
        <v>0</v>
      </c>
      <c r="WIN62" s="763">
        <f>'Detailed Budget'!WIZ72</f>
        <v>0</v>
      </c>
      <c r="WIO62" s="763">
        <f>'Detailed Budget'!WJA72</f>
        <v>0</v>
      </c>
      <c r="WIP62" s="763">
        <f>'Detailed Budget'!WJB72</f>
        <v>0</v>
      </c>
      <c r="WIQ62" s="763">
        <f>'Detailed Budget'!WJC72</f>
        <v>0</v>
      </c>
      <c r="WIR62" s="763">
        <f>'Detailed Budget'!WJD72</f>
        <v>0</v>
      </c>
      <c r="WIS62" s="763">
        <f>'Detailed Budget'!WJE72</f>
        <v>0</v>
      </c>
      <c r="WIT62" s="763">
        <f>'Detailed Budget'!WJF72</f>
        <v>0</v>
      </c>
      <c r="WIU62" s="763">
        <f>'Detailed Budget'!WJG72</f>
        <v>0</v>
      </c>
      <c r="WIV62" s="763">
        <f>'Detailed Budget'!WJH72</f>
        <v>0</v>
      </c>
      <c r="WIW62" s="763">
        <f>'Detailed Budget'!WJI72</f>
        <v>0</v>
      </c>
      <c r="WIX62" s="763">
        <f>'Detailed Budget'!WJJ72</f>
        <v>0</v>
      </c>
      <c r="WIY62" s="763">
        <f>'Detailed Budget'!WJK72</f>
        <v>0</v>
      </c>
      <c r="WIZ62" s="763">
        <f>'Detailed Budget'!WJL72</f>
        <v>0</v>
      </c>
      <c r="WJA62" s="763">
        <f>'Detailed Budget'!WJM72</f>
        <v>0</v>
      </c>
      <c r="WJB62" s="763">
        <f>'Detailed Budget'!WJN72</f>
        <v>0</v>
      </c>
      <c r="WJC62" s="763">
        <f>'Detailed Budget'!WJO72</f>
        <v>0</v>
      </c>
      <c r="WJD62" s="763">
        <f>'Detailed Budget'!WJP72</f>
        <v>0</v>
      </c>
      <c r="WJE62" s="763">
        <f>'Detailed Budget'!WJQ72</f>
        <v>0</v>
      </c>
      <c r="WJF62" s="763">
        <f>'Detailed Budget'!WJR72</f>
        <v>0</v>
      </c>
      <c r="WJG62" s="763">
        <f>'Detailed Budget'!WJS72</f>
        <v>0</v>
      </c>
      <c r="WJH62" s="763">
        <f>'Detailed Budget'!WJT72</f>
        <v>0</v>
      </c>
      <c r="WJI62" s="763">
        <f>'Detailed Budget'!WJU72</f>
        <v>0</v>
      </c>
      <c r="WJJ62" s="763">
        <f>'Detailed Budget'!WJV72</f>
        <v>0</v>
      </c>
      <c r="WJK62" s="763">
        <f>'Detailed Budget'!WJW72</f>
        <v>0</v>
      </c>
      <c r="WJL62" s="763">
        <f>'Detailed Budget'!WJX72</f>
        <v>0</v>
      </c>
      <c r="WJM62" s="763">
        <f>'Detailed Budget'!WJY72</f>
        <v>0</v>
      </c>
      <c r="WJN62" s="763">
        <f>'Detailed Budget'!WJZ72</f>
        <v>0</v>
      </c>
      <c r="WJO62" s="763">
        <f>'Detailed Budget'!WKA72</f>
        <v>0</v>
      </c>
      <c r="WJP62" s="763">
        <f>'Detailed Budget'!WKB72</f>
        <v>0</v>
      </c>
      <c r="WJQ62" s="763">
        <f>'Detailed Budget'!WKC72</f>
        <v>0</v>
      </c>
      <c r="WJR62" s="763">
        <f>'Detailed Budget'!WKD72</f>
        <v>0</v>
      </c>
      <c r="WJS62" s="763">
        <f>'Detailed Budget'!WKE72</f>
        <v>0</v>
      </c>
      <c r="WJT62" s="763">
        <f>'Detailed Budget'!WKF72</f>
        <v>0</v>
      </c>
      <c r="WJU62" s="763">
        <f>'Detailed Budget'!WKG72</f>
        <v>0</v>
      </c>
      <c r="WJV62" s="763">
        <f>'Detailed Budget'!WKH72</f>
        <v>0</v>
      </c>
      <c r="WJW62" s="763">
        <f>'Detailed Budget'!WKI72</f>
        <v>0</v>
      </c>
      <c r="WJX62" s="763">
        <f>'Detailed Budget'!WKJ72</f>
        <v>0</v>
      </c>
      <c r="WJY62" s="763">
        <f>'Detailed Budget'!WKK72</f>
        <v>0</v>
      </c>
      <c r="WJZ62" s="763">
        <f>'Detailed Budget'!WKL72</f>
        <v>0</v>
      </c>
      <c r="WKA62" s="763">
        <f>'Detailed Budget'!WKM72</f>
        <v>0</v>
      </c>
      <c r="WKB62" s="763">
        <f>'Detailed Budget'!WKN72</f>
        <v>0</v>
      </c>
      <c r="WKC62" s="763">
        <f>'Detailed Budget'!WKO72</f>
        <v>0</v>
      </c>
      <c r="WKD62" s="763">
        <f>'Detailed Budget'!WKP72</f>
        <v>0</v>
      </c>
      <c r="WKE62" s="763">
        <f>'Detailed Budget'!WKQ72</f>
        <v>0</v>
      </c>
      <c r="WKF62" s="763">
        <f>'Detailed Budget'!WKR72</f>
        <v>0</v>
      </c>
      <c r="WKG62" s="763">
        <f>'Detailed Budget'!WKS72</f>
        <v>0</v>
      </c>
      <c r="WKH62" s="763">
        <f>'Detailed Budget'!WKT72</f>
        <v>0</v>
      </c>
      <c r="WKI62" s="763">
        <f>'Detailed Budget'!WKU72</f>
        <v>0</v>
      </c>
      <c r="WKJ62" s="763">
        <f>'Detailed Budget'!WKV72</f>
        <v>0</v>
      </c>
      <c r="WKK62" s="763">
        <f>'Detailed Budget'!WKW72</f>
        <v>0</v>
      </c>
      <c r="WKL62" s="763">
        <f>'Detailed Budget'!WKX72</f>
        <v>0</v>
      </c>
      <c r="WKM62" s="763">
        <f>'Detailed Budget'!WKY72</f>
        <v>0</v>
      </c>
      <c r="WKN62" s="763">
        <f>'Detailed Budget'!WKZ72</f>
        <v>0</v>
      </c>
      <c r="WKO62" s="763">
        <f>'Detailed Budget'!WLA72</f>
        <v>0</v>
      </c>
      <c r="WKP62" s="763">
        <f>'Detailed Budget'!WLB72</f>
        <v>0</v>
      </c>
      <c r="WKQ62" s="763">
        <f>'Detailed Budget'!WLC72</f>
        <v>0</v>
      </c>
      <c r="WKR62" s="763">
        <f>'Detailed Budget'!WLD72</f>
        <v>0</v>
      </c>
      <c r="WKS62" s="763">
        <f>'Detailed Budget'!WLE72</f>
        <v>0</v>
      </c>
      <c r="WKT62" s="763">
        <f>'Detailed Budget'!WLF72</f>
        <v>0</v>
      </c>
      <c r="WKU62" s="763">
        <f>'Detailed Budget'!WLG72</f>
        <v>0</v>
      </c>
      <c r="WKV62" s="763">
        <f>'Detailed Budget'!WLH72</f>
        <v>0</v>
      </c>
      <c r="WKW62" s="763">
        <f>'Detailed Budget'!WLI72</f>
        <v>0</v>
      </c>
      <c r="WKX62" s="763">
        <f>'Detailed Budget'!WLJ72</f>
        <v>0</v>
      </c>
      <c r="WKY62" s="763">
        <f>'Detailed Budget'!WLK72</f>
        <v>0</v>
      </c>
      <c r="WKZ62" s="763">
        <f>'Detailed Budget'!WLL72</f>
        <v>0</v>
      </c>
      <c r="WLA62" s="763">
        <f>'Detailed Budget'!WLM72</f>
        <v>0</v>
      </c>
      <c r="WLB62" s="763">
        <f>'Detailed Budget'!WLN72</f>
        <v>0</v>
      </c>
      <c r="WLC62" s="763">
        <f>'Detailed Budget'!WLO72</f>
        <v>0</v>
      </c>
      <c r="WLD62" s="763">
        <f>'Detailed Budget'!WLP72</f>
        <v>0</v>
      </c>
      <c r="WLE62" s="763">
        <f>'Detailed Budget'!WLQ72</f>
        <v>0</v>
      </c>
      <c r="WLF62" s="763">
        <f>'Detailed Budget'!WLR72</f>
        <v>0</v>
      </c>
      <c r="WLG62" s="763">
        <f>'Detailed Budget'!WLS72</f>
        <v>0</v>
      </c>
      <c r="WLH62" s="763">
        <f>'Detailed Budget'!WLT72</f>
        <v>0</v>
      </c>
      <c r="WLI62" s="763">
        <f>'Detailed Budget'!WLU72</f>
        <v>0</v>
      </c>
      <c r="WLJ62" s="763">
        <f>'Detailed Budget'!WLV72</f>
        <v>0</v>
      </c>
      <c r="WLK62" s="763">
        <f>'Detailed Budget'!WLW72</f>
        <v>0</v>
      </c>
      <c r="WLL62" s="763">
        <f>'Detailed Budget'!WLX72</f>
        <v>0</v>
      </c>
      <c r="WLM62" s="763">
        <f>'Detailed Budget'!WLY72</f>
        <v>0</v>
      </c>
      <c r="WLN62" s="763">
        <f>'Detailed Budget'!WLZ72</f>
        <v>0</v>
      </c>
      <c r="WLO62" s="763">
        <f>'Detailed Budget'!WMA72</f>
        <v>0</v>
      </c>
      <c r="WLP62" s="763">
        <f>'Detailed Budget'!WMB72</f>
        <v>0</v>
      </c>
      <c r="WLQ62" s="763">
        <f>'Detailed Budget'!WMC72</f>
        <v>0</v>
      </c>
      <c r="WLR62" s="763">
        <f>'Detailed Budget'!WMD72</f>
        <v>0</v>
      </c>
      <c r="WLS62" s="763">
        <f>'Detailed Budget'!WME72</f>
        <v>0</v>
      </c>
      <c r="WLT62" s="763">
        <f>'Detailed Budget'!WMF72</f>
        <v>0</v>
      </c>
      <c r="WLU62" s="763">
        <f>'Detailed Budget'!WMG72</f>
        <v>0</v>
      </c>
      <c r="WLV62" s="763">
        <f>'Detailed Budget'!WMH72</f>
        <v>0</v>
      </c>
      <c r="WLW62" s="763">
        <f>'Detailed Budget'!WMI72</f>
        <v>0</v>
      </c>
      <c r="WLX62" s="763">
        <f>'Detailed Budget'!WMJ72</f>
        <v>0</v>
      </c>
      <c r="WLY62" s="763">
        <f>'Detailed Budget'!WMK72</f>
        <v>0</v>
      </c>
      <c r="WLZ62" s="763">
        <f>'Detailed Budget'!WML72</f>
        <v>0</v>
      </c>
      <c r="WMA62" s="763">
        <f>'Detailed Budget'!WMM72</f>
        <v>0</v>
      </c>
      <c r="WMB62" s="763">
        <f>'Detailed Budget'!WMN72</f>
        <v>0</v>
      </c>
      <c r="WMC62" s="763">
        <f>'Detailed Budget'!WMO72</f>
        <v>0</v>
      </c>
      <c r="WMD62" s="763">
        <f>'Detailed Budget'!WMP72</f>
        <v>0</v>
      </c>
      <c r="WME62" s="763">
        <f>'Detailed Budget'!WMQ72</f>
        <v>0</v>
      </c>
      <c r="WMF62" s="763">
        <f>'Detailed Budget'!WMR72</f>
        <v>0</v>
      </c>
      <c r="WMG62" s="763">
        <f>'Detailed Budget'!WMS72</f>
        <v>0</v>
      </c>
      <c r="WMH62" s="763">
        <f>'Detailed Budget'!WMT72</f>
        <v>0</v>
      </c>
      <c r="WMI62" s="763">
        <f>'Detailed Budget'!WMU72</f>
        <v>0</v>
      </c>
      <c r="WMJ62" s="763">
        <f>'Detailed Budget'!WMV72</f>
        <v>0</v>
      </c>
      <c r="WMK62" s="763">
        <f>'Detailed Budget'!WMW72</f>
        <v>0</v>
      </c>
      <c r="WML62" s="763">
        <f>'Detailed Budget'!WMX72</f>
        <v>0</v>
      </c>
      <c r="WMM62" s="763">
        <f>'Detailed Budget'!WMY72</f>
        <v>0</v>
      </c>
      <c r="WMN62" s="763">
        <f>'Detailed Budget'!WMZ72</f>
        <v>0</v>
      </c>
      <c r="WMO62" s="763">
        <f>'Detailed Budget'!WNA72</f>
        <v>0</v>
      </c>
      <c r="WMP62" s="763">
        <f>'Detailed Budget'!WNB72</f>
        <v>0</v>
      </c>
      <c r="WMQ62" s="763">
        <f>'Detailed Budget'!WNC72</f>
        <v>0</v>
      </c>
      <c r="WMR62" s="763">
        <f>'Detailed Budget'!WND72</f>
        <v>0</v>
      </c>
      <c r="WMS62" s="763">
        <f>'Detailed Budget'!WNE72</f>
        <v>0</v>
      </c>
      <c r="WMT62" s="763">
        <f>'Detailed Budget'!WNF72</f>
        <v>0</v>
      </c>
      <c r="WMU62" s="763">
        <f>'Detailed Budget'!WNG72</f>
        <v>0</v>
      </c>
      <c r="WMV62" s="763">
        <f>'Detailed Budget'!WNH72</f>
        <v>0</v>
      </c>
      <c r="WMW62" s="763">
        <f>'Detailed Budget'!WNI72</f>
        <v>0</v>
      </c>
      <c r="WMX62" s="763">
        <f>'Detailed Budget'!WNJ72</f>
        <v>0</v>
      </c>
      <c r="WMY62" s="763">
        <f>'Detailed Budget'!WNK72</f>
        <v>0</v>
      </c>
      <c r="WMZ62" s="763">
        <f>'Detailed Budget'!WNL72</f>
        <v>0</v>
      </c>
      <c r="WNA62" s="763">
        <f>'Detailed Budget'!WNM72</f>
        <v>0</v>
      </c>
      <c r="WNB62" s="763">
        <f>'Detailed Budget'!WNN72</f>
        <v>0</v>
      </c>
      <c r="WNC62" s="763">
        <f>'Detailed Budget'!WNO72</f>
        <v>0</v>
      </c>
      <c r="WND62" s="763">
        <f>'Detailed Budget'!WNP72</f>
        <v>0</v>
      </c>
      <c r="WNE62" s="763">
        <f>'Detailed Budget'!WNQ72</f>
        <v>0</v>
      </c>
      <c r="WNF62" s="763">
        <f>'Detailed Budget'!WNR72</f>
        <v>0</v>
      </c>
      <c r="WNG62" s="763">
        <f>'Detailed Budget'!WNS72</f>
        <v>0</v>
      </c>
      <c r="WNH62" s="763">
        <f>'Detailed Budget'!WNT72</f>
        <v>0</v>
      </c>
      <c r="WNI62" s="763">
        <f>'Detailed Budget'!WNU72</f>
        <v>0</v>
      </c>
      <c r="WNJ62" s="763">
        <f>'Detailed Budget'!WNV72</f>
        <v>0</v>
      </c>
      <c r="WNK62" s="763">
        <f>'Detailed Budget'!WNW72</f>
        <v>0</v>
      </c>
      <c r="WNL62" s="763">
        <f>'Detailed Budget'!WNX72</f>
        <v>0</v>
      </c>
      <c r="WNM62" s="763">
        <f>'Detailed Budget'!WNY72</f>
        <v>0</v>
      </c>
      <c r="WNN62" s="763">
        <f>'Detailed Budget'!WNZ72</f>
        <v>0</v>
      </c>
      <c r="WNO62" s="763">
        <f>'Detailed Budget'!WOA72</f>
        <v>0</v>
      </c>
      <c r="WNP62" s="763">
        <f>'Detailed Budget'!WOB72</f>
        <v>0</v>
      </c>
      <c r="WNQ62" s="763">
        <f>'Detailed Budget'!WOC72</f>
        <v>0</v>
      </c>
      <c r="WNR62" s="763">
        <f>'Detailed Budget'!WOD72</f>
        <v>0</v>
      </c>
      <c r="WNS62" s="763">
        <f>'Detailed Budget'!WOE72</f>
        <v>0</v>
      </c>
      <c r="WNT62" s="763">
        <f>'Detailed Budget'!WOF72</f>
        <v>0</v>
      </c>
      <c r="WNU62" s="763">
        <f>'Detailed Budget'!WOG72</f>
        <v>0</v>
      </c>
      <c r="WNV62" s="763">
        <f>'Detailed Budget'!WOH72</f>
        <v>0</v>
      </c>
      <c r="WNW62" s="763">
        <f>'Detailed Budget'!WOI72</f>
        <v>0</v>
      </c>
      <c r="WNX62" s="763">
        <f>'Detailed Budget'!WOJ72</f>
        <v>0</v>
      </c>
      <c r="WNY62" s="763">
        <f>'Detailed Budget'!WOK72</f>
        <v>0</v>
      </c>
      <c r="WNZ62" s="763">
        <f>'Detailed Budget'!WOL72</f>
        <v>0</v>
      </c>
      <c r="WOA62" s="763">
        <f>'Detailed Budget'!WOM72</f>
        <v>0</v>
      </c>
      <c r="WOB62" s="763">
        <f>'Detailed Budget'!WON72</f>
        <v>0</v>
      </c>
      <c r="WOC62" s="763">
        <f>'Detailed Budget'!WOO72</f>
        <v>0</v>
      </c>
      <c r="WOD62" s="763">
        <f>'Detailed Budget'!WOP72</f>
        <v>0</v>
      </c>
      <c r="WOE62" s="763">
        <f>'Detailed Budget'!WOQ72</f>
        <v>0</v>
      </c>
      <c r="WOF62" s="763">
        <f>'Detailed Budget'!WOR72</f>
        <v>0</v>
      </c>
      <c r="WOG62" s="763">
        <f>'Detailed Budget'!WOS72</f>
        <v>0</v>
      </c>
      <c r="WOH62" s="763">
        <f>'Detailed Budget'!WOT72</f>
        <v>0</v>
      </c>
      <c r="WOI62" s="763">
        <f>'Detailed Budget'!WOU72</f>
        <v>0</v>
      </c>
      <c r="WOJ62" s="763">
        <f>'Detailed Budget'!WOV72</f>
        <v>0</v>
      </c>
      <c r="WOK62" s="763">
        <f>'Detailed Budget'!WOW72</f>
        <v>0</v>
      </c>
      <c r="WOL62" s="763">
        <f>'Detailed Budget'!WOX72</f>
        <v>0</v>
      </c>
      <c r="WOM62" s="763">
        <f>'Detailed Budget'!WOY72</f>
        <v>0</v>
      </c>
      <c r="WON62" s="763">
        <f>'Detailed Budget'!WOZ72</f>
        <v>0</v>
      </c>
      <c r="WOO62" s="763">
        <f>'Detailed Budget'!WPA72</f>
        <v>0</v>
      </c>
      <c r="WOP62" s="763">
        <f>'Detailed Budget'!WPB72</f>
        <v>0</v>
      </c>
      <c r="WOQ62" s="763">
        <f>'Detailed Budget'!WPC72</f>
        <v>0</v>
      </c>
      <c r="WOR62" s="763">
        <f>'Detailed Budget'!WPD72</f>
        <v>0</v>
      </c>
      <c r="WOS62" s="763">
        <f>'Detailed Budget'!WPE72</f>
        <v>0</v>
      </c>
      <c r="WOT62" s="763">
        <f>'Detailed Budget'!WPF72</f>
        <v>0</v>
      </c>
      <c r="WOU62" s="763">
        <f>'Detailed Budget'!WPG72</f>
        <v>0</v>
      </c>
      <c r="WOV62" s="763">
        <f>'Detailed Budget'!WPH72</f>
        <v>0</v>
      </c>
      <c r="WOW62" s="763">
        <f>'Detailed Budget'!WPI72</f>
        <v>0</v>
      </c>
      <c r="WOX62" s="763">
        <f>'Detailed Budget'!WPJ72</f>
        <v>0</v>
      </c>
      <c r="WOY62" s="763">
        <f>'Detailed Budget'!WPK72</f>
        <v>0</v>
      </c>
      <c r="WOZ62" s="763">
        <f>'Detailed Budget'!WPL72</f>
        <v>0</v>
      </c>
      <c r="WPA62" s="763">
        <f>'Detailed Budget'!WPM72</f>
        <v>0</v>
      </c>
      <c r="WPB62" s="763">
        <f>'Detailed Budget'!WPN72</f>
        <v>0</v>
      </c>
      <c r="WPC62" s="763">
        <f>'Detailed Budget'!WPO72</f>
        <v>0</v>
      </c>
      <c r="WPD62" s="763">
        <f>'Detailed Budget'!WPP72</f>
        <v>0</v>
      </c>
      <c r="WPE62" s="763">
        <f>'Detailed Budget'!WPQ72</f>
        <v>0</v>
      </c>
      <c r="WPF62" s="763">
        <f>'Detailed Budget'!WPR72</f>
        <v>0</v>
      </c>
      <c r="WPG62" s="763">
        <f>'Detailed Budget'!WPS72</f>
        <v>0</v>
      </c>
      <c r="WPH62" s="763">
        <f>'Detailed Budget'!WPT72</f>
        <v>0</v>
      </c>
      <c r="WPI62" s="763">
        <f>'Detailed Budget'!WPU72</f>
        <v>0</v>
      </c>
      <c r="WPJ62" s="763">
        <f>'Detailed Budget'!WPV72</f>
        <v>0</v>
      </c>
      <c r="WPK62" s="763">
        <f>'Detailed Budget'!WPW72</f>
        <v>0</v>
      </c>
      <c r="WPL62" s="763">
        <f>'Detailed Budget'!WPX72</f>
        <v>0</v>
      </c>
      <c r="WPM62" s="763">
        <f>'Detailed Budget'!WPY72</f>
        <v>0</v>
      </c>
      <c r="WPN62" s="763">
        <f>'Detailed Budget'!WPZ72</f>
        <v>0</v>
      </c>
      <c r="WPO62" s="763">
        <f>'Detailed Budget'!WQA72</f>
        <v>0</v>
      </c>
      <c r="WPP62" s="763">
        <f>'Detailed Budget'!WQB72</f>
        <v>0</v>
      </c>
      <c r="WPQ62" s="763">
        <f>'Detailed Budget'!WQC72</f>
        <v>0</v>
      </c>
      <c r="WPR62" s="763">
        <f>'Detailed Budget'!WQD72</f>
        <v>0</v>
      </c>
      <c r="WPS62" s="763">
        <f>'Detailed Budget'!WQE72</f>
        <v>0</v>
      </c>
      <c r="WPT62" s="763">
        <f>'Detailed Budget'!WQF72</f>
        <v>0</v>
      </c>
      <c r="WPU62" s="763">
        <f>'Detailed Budget'!WQG72</f>
        <v>0</v>
      </c>
      <c r="WPV62" s="763">
        <f>'Detailed Budget'!WQH72</f>
        <v>0</v>
      </c>
      <c r="WPW62" s="763">
        <f>'Detailed Budget'!WQI72</f>
        <v>0</v>
      </c>
      <c r="WPX62" s="763">
        <f>'Detailed Budget'!WQJ72</f>
        <v>0</v>
      </c>
      <c r="WPY62" s="763">
        <f>'Detailed Budget'!WQK72</f>
        <v>0</v>
      </c>
      <c r="WPZ62" s="763">
        <f>'Detailed Budget'!WQL72</f>
        <v>0</v>
      </c>
      <c r="WQA62" s="763">
        <f>'Detailed Budget'!WQM72</f>
        <v>0</v>
      </c>
      <c r="WQB62" s="763">
        <f>'Detailed Budget'!WQN72</f>
        <v>0</v>
      </c>
      <c r="WQC62" s="763">
        <f>'Detailed Budget'!WQO72</f>
        <v>0</v>
      </c>
      <c r="WQD62" s="763">
        <f>'Detailed Budget'!WQP72</f>
        <v>0</v>
      </c>
      <c r="WQE62" s="763">
        <f>'Detailed Budget'!WQQ72</f>
        <v>0</v>
      </c>
      <c r="WQF62" s="763">
        <f>'Detailed Budget'!WQR72</f>
        <v>0</v>
      </c>
      <c r="WQG62" s="763">
        <f>'Detailed Budget'!WQS72</f>
        <v>0</v>
      </c>
      <c r="WQH62" s="763">
        <f>'Detailed Budget'!WQT72</f>
        <v>0</v>
      </c>
      <c r="WQI62" s="763">
        <f>'Detailed Budget'!WQU72</f>
        <v>0</v>
      </c>
      <c r="WQJ62" s="763">
        <f>'Detailed Budget'!WQV72</f>
        <v>0</v>
      </c>
      <c r="WQK62" s="763">
        <f>'Detailed Budget'!WQW72</f>
        <v>0</v>
      </c>
      <c r="WQL62" s="763">
        <f>'Detailed Budget'!WQX72</f>
        <v>0</v>
      </c>
      <c r="WQM62" s="763">
        <f>'Detailed Budget'!WQY72</f>
        <v>0</v>
      </c>
      <c r="WQN62" s="763">
        <f>'Detailed Budget'!WQZ72</f>
        <v>0</v>
      </c>
      <c r="WQO62" s="763">
        <f>'Detailed Budget'!WRA72</f>
        <v>0</v>
      </c>
      <c r="WQP62" s="763">
        <f>'Detailed Budget'!WRB72</f>
        <v>0</v>
      </c>
      <c r="WQQ62" s="763">
        <f>'Detailed Budget'!WRC72</f>
        <v>0</v>
      </c>
      <c r="WQR62" s="763">
        <f>'Detailed Budget'!WRD72</f>
        <v>0</v>
      </c>
      <c r="WQS62" s="763">
        <f>'Detailed Budget'!WRE72</f>
        <v>0</v>
      </c>
      <c r="WQT62" s="763">
        <f>'Detailed Budget'!WRF72</f>
        <v>0</v>
      </c>
      <c r="WQU62" s="763">
        <f>'Detailed Budget'!WRG72</f>
        <v>0</v>
      </c>
      <c r="WQV62" s="763">
        <f>'Detailed Budget'!WRH72</f>
        <v>0</v>
      </c>
      <c r="WQW62" s="763">
        <f>'Detailed Budget'!WRI72</f>
        <v>0</v>
      </c>
      <c r="WQX62" s="763">
        <f>'Detailed Budget'!WRJ72</f>
        <v>0</v>
      </c>
      <c r="WQY62" s="763">
        <f>'Detailed Budget'!WRK72</f>
        <v>0</v>
      </c>
      <c r="WQZ62" s="763">
        <f>'Detailed Budget'!WRL72</f>
        <v>0</v>
      </c>
      <c r="WRA62" s="763">
        <f>'Detailed Budget'!WRM72</f>
        <v>0</v>
      </c>
      <c r="WRB62" s="763">
        <f>'Detailed Budget'!WRN72</f>
        <v>0</v>
      </c>
      <c r="WRC62" s="763">
        <f>'Detailed Budget'!WRO72</f>
        <v>0</v>
      </c>
      <c r="WRD62" s="763">
        <f>'Detailed Budget'!WRP72</f>
        <v>0</v>
      </c>
      <c r="WRE62" s="763">
        <f>'Detailed Budget'!WRQ72</f>
        <v>0</v>
      </c>
      <c r="WRF62" s="763">
        <f>'Detailed Budget'!WRR72</f>
        <v>0</v>
      </c>
      <c r="WRG62" s="763">
        <f>'Detailed Budget'!WRS72</f>
        <v>0</v>
      </c>
      <c r="WRH62" s="763">
        <f>'Detailed Budget'!WRT72</f>
        <v>0</v>
      </c>
      <c r="WRI62" s="763">
        <f>'Detailed Budget'!WRU72</f>
        <v>0</v>
      </c>
      <c r="WRJ62" s="763">
        <f>'Detailed Budget'!WRV72</f>
        <v>0</v>
      </c>
      <c r="WRK62" s="763">
        <f>'Detailed Budget'!WRW72</f>
        <v>0</v>
      </c>
      <c r="WRL62" s="763">
        <f>'Detailed Budget'!WRX72</f>
        <v>0</v>
      </c>
      <c r="WRM62" s="763">
        <f>'Detailed Budget'!WRY72</f>
        <v>0</v>
      </c>
      <c r="WRN62" s="763">
        <f>'Detailed Budget'!WRZ72</f>
        <v>0</v>
      </c>
      <c r="WRO62" s="763">
        <f>'Detailed Budget'!WSA72</f>
        <v>0</v>
      </c>
      <c r="WRP62" s="763">
        <f>'Detailed Budget'!WSB72</f>
        <v>0</v>
      </c>
      <c r="WRQ62" s="763">
        <f>'Detailed Budget'!WSC72</f>
        <v>0</v>
      </c>
      <c r="WRR62" s="763">
        <f>'Detailed Budget'!WSD72</f>
        <v>0</v>
      </c>
      <c r="WRS62" s="763">
        <f>'Detailed Budget'!WSE72</f>
        <v>0</v>
      </c>
      <c r="WRT62" s="763">
        <f>'Detailed Budget'!WSF72</f>
        <v>0</v>
      </c>
      <c r="WRU62" s="763">
        <f>'Detailed Budget'!WSG72</f>
        <v>0</v>
      </c>
      <c r="WRV62" s="763">
        <f>'Detailed Budget'!WSH72</f>
        <v>0</v>
      </c>
      <c r="WRW62" s="763">
        <f>'Detailed Budget'!WSI72</f>
        <v>0</v>
      </c>
      <c r="WRX62" s="763">
        <f>'Detailed Budget'!WSJ72</f>
        <v>0</v>
      </c>
      <c r="WRY62" s="763">
        <f>'Detailed Budget'!WSK72</f>
        <v>0</v>
      </c>
      <c r="WRZ62" s="763">
        <f>'Detailed Budget'!WSL72</f>
        <v>0</v>
      </c>
      <c r="WSA62" s="763">
        <f>'Detailed Budget'!WSM72</f>
        <v>0</v>
      </c>
      <c r="WSB62" s="763">
        <f>'Detailed Budget'!WSN72</f>
        <v>0</v>
      </c>
      <c r="WSC62" s="763">
        <f>'Detailed Budget'!WSO72</f>
        <v>0</v>
      </c>
      <c r="WSD62" s="763">
        <f>'Detailed Budget'!WSP72</f>
        <v>0</v>
      </c>
      <c r="WSE62" s="763">
        <f>'Detailed Budget'!WSQ72</f>
        <v>0</v>
      </c>
      <c r="WSF62" s="763">
        <f>'Detailed Budget'!WSR72</f>
        <v>0</v>
      </c>
      <c r="WSG62" s="763">
        <f>'Detailed Budget'!WSS72</f>
        <v>0</v>
      </c>
      <c r="WSH62" s="763">
        <f>'Detailed Budget'!WST72</f>
        <v>0</v>
      </c>
      <c r="WSI62" s="763">
        <f>'Detailed Budget'!WSU72</f>
        <v>0</v>
      </c>
      <c r="WSJ62" s="763">
        <f>'Detailed Budget'!WSV72</f>
        <v>0</v>
      </c>
      <c r="WSK62" s="763">
        <f>'Detailed Budget'!WSW72</f>
        <v>0</v>
      </c>
      <c r="WSL62" s="763">
        <f>'Detailed Budget'!WSX72</f>
        <v>0</v>
      </c>
      <c r="WSM62" s="763">
        <f>'Detailed Budget'!WSY72</f>
        <v>0</v>
      </c>
      <c r="WSN62" s="763">
        <f>'Detailed Budget'!WSZ72</f>
        <v>0</v>
      </c>
      <c r="WSO62" s="763">
        <f>'Detailed Budget'!WTA72</f>
        <v>0</v>
      </c>
      <c r="WSP62" s="763">
        <f>'Detailed Budget'!WTB72</f>
        <v>0</v>
      </c>
      <c r="WSQ62" s="763">
        <f>'Detailed Budget'!WTC72</f>
        <v>0</v>
      </c>
      <c r="WSR62" s="763">
        <f>'Detailed Budget'!WTD72</f>
        <v>0</v>
      </c>
      <c r="WSS62" s="763">
        <f>'Detailed Budget'!WTE72</f>
        <v>0</v>
      </c>
      <c r="WST62" s="763">
        <f>'Detailed Budget'!WTF72</f>
        <v>0</v>
      </c>
      <c r="WSU62" s="763">
        <f>'Detailed Budget'!WTG72</f>
        <v>0</v>
      </c>
      <c r="WSV62" s="763">
        <f>'Detailed Budget'!WTH72</f>
        <v>0</v>
      </c>
      <c r="WSW62" s="763">
        <f>'Detailed Budget'!WTI72</f>
        <v>0</v>
      </c>
      <c r="WSX62" s="763">
        <f>'Detailed Budget'!WTJ72</f>
        <v>0</v>
      </c>
      <c r="WSY62" s="763">
        <f>'Detailed Budget'!WTK72</f>
        <v>0</v>
      </c>
      <c r="WSZ62" s="763">
        <f>'Detailed Budget'!WTL72</f>
        <v>0</v>
      </c>
      <c r="WTA62" s="763">
        <f>'Detailed Budget'!WTM72</f>
        <v>0</v>
      </c>
      <c r="WTB62" s="763">
        <f>'Detailed Budget'!WTN72</f>
        <v>0</v>
      </c>
      <c r="WTC62" s="763">
        <f>'Detailed Budget'!WTO72</f>
        <v>0</v>
      </c>
      <c r="WTD62" s="763">
        <f>'Detailed Budget'!WTP72</f>
        <v>0</v>
      </c>
      <c r="WTE62" s="763">
        <f>'Detailed Budget'!WTQ72</f>
        <v>0</v>
      </c>
      <c r="WTF62" s="763">
        <f>'Detailed Budget'!WTR72</f>
        <v>0</v>
      </c>
      <c r="WTG62" s="763">
        <f>'Detailed Budget'!WTS72</f>
        <v>0</v>
      </c>
      <c r="WTH62" s="763">
        <f>'Detailed Budget'!WTT72</f>
        <v>0</v>
      </c>
      <c r="WTI62" s="763">
        <f>'Detailed Budget'!WTU72</f>
        <v>0</v>
      </c>
      <c r="WTJ62" s="763">
        <f>'Detailed Budget'!WTV72</f>
        <v>0</v>
      </c>
      <c r="WTK62" s="763">
        <f>'Detailed Budget'!WTW72</f>
        <v>0</v>
      </c>
      <c r="WTL62" s="763">
        <f>'Detailed Budget'!WTX72</f>
        <v>0</v>
      </c>
      <c r="WTM62" s="763">
        <f>'Detailed Budget'!WTY72</f>
        <v>0</v>
      </c>
      <c r="WTN62" s="763">
        <f>'Detailed Budget'!WTZ72</f>
        <v>0</v>
      </c>
      <c r="WTO62" s="763">
        <f>'Detailed Budget'!WUA72</f>
        <v>0</v>
      </c>
      <c r="WTP62" s="763">
        <f>'Detailed Budget'!WUB72</f>
        <v>0</v>
      </c>
      <c r="WTQ62" s="763">
        <f>'Detailed Budget'!WUC72</f>
        <v>0</v>
      </c>
      <c r="WTR62" s="763">
        <f>'Detailed Budget'!WUD72</f>
        <v>0</v>
      </c>
      <c r="WTS62" s="763">
        <f>'Detailed Budget'!WUE72</f>
        <v>0</v>
      </c>
      <c r="WTT62" s="763">
        <f>'Detailed Budget'!WUF72</f>
        <v>0</v>
      </c>
      <c r="WTU62" s="763">
        <f>'Detailed Budget'!WUG72</f>
        <v>0</v>
      </c>
      <c r="WTV62" s="763">
        <f>'Detailed Budget'!WUH72</f>
        <v>0</v>
      </c>
      <c r="WTW62" s="763">
        <f>'Detailed Budget'!WUI72</f>
        <v>0</v>
      </c>
      <c r="WTX62" s="763">
        <f>'Detailed Budget'!WUJ72</f>
        <v>0</v>
      </c>
      <c r="WTY62" s="763">
        <f>'Detailed Budget'!WUK72</f>
        <v>0</v>
      </c>
      <c r="WTZ62" s="763">
        <f>'Detailed Budget'!WUL72</f>
        <v>0</v>
      </c>
      <c r="WUA62" s="763">
        <f>'Detailed Budget'!WUM72</f>
        <v>0</v>
      </c>
      <c r="WUB62" s="763">
        <f>'Detailed Budget'!WUN72</f>
        <v>0</v>
      </c>
      <c r="WUC62" s="763">
        <f>'Detailed Budget'!WUO72</f>
        <v>0</v>
      </c>
      <c r="WUD62" s="763">
        <f>'Detailed Budget'!WUP72</f>
        <v>0</v>
      </c>
      <c r="WUE62" s="763">
        <f>'Detailed Budget'!WUQ72</f>
        <v>0</v>
      </c>
      <c r="WUF62" s="763">
        <f>'Detailed Budget'!WUR72</f>
        <v>0</v>
      </c>
      <c r="WUG62" s="763">
        <f>'Detailed Budget'!WUS72</f>
        <v>0</v>
      </c>
      <c r="WUH62" s="763">
        <f>'Detailed Budget'!WUT72</f>
        <v>0</v>
      </c>
      <c r="WUI62" s="763">
        <f>'Detailed Budget'!WUU72</f>
        <v>0</v>
      </c>
      <c r="WUJ62" s="763">
        <f>'Detailed Budget'!WUV72</f>
        <v>0</v>
      </c>
      <c r="WUK62" s="763">
        <f>'Detailed Budget'!WUW72</f>
        <v>0</v>
      </c>
      <c r="WUL62" s="763">
        <f>'Detailed Budget'!WUX72</f>
        <v>0</v>
      </c>
      <c r="WUM62" s="763">
        <f>'Detailed Budget'!WUY72</f>
        <v>0</v>
      </c>
      <c r="WUN62" s="763">
        <f>'Detailed Budget'!WUZ72</f>
        <v>0</v>
      </c>
      <c r="WUO62" s="763">
        <f>'Detailed Budget'!WVA72</f>
        <v>0</v>
      </c>
      <c r="WUP62" s="763">
        <f>'Detailed Budget'!WVB72</f>
        <v>0</v>
      </c>
      <c r="WUQ62" s="763">
        <f>'Detailed Budget'!WVC72</f>
        <v>0</v>
      </c>
      <c r="WUR62" s="763">
        <f>'Detailed Budget'!WVD72</f>
        <v>0</v>
      </c>
      <c r="WUS62" s="763">
        <f>'Detailed Budget'!WVE72</f>
        <v>0</v>
      </c>
      <c r="WUT62" s="763">
        <f>'Detailed Budget'!WVF72</f>
        <v>0</v>
      </c>
      <c r="WUU62" s="763">
        <f>'Detailed Budget'!WVG72</f>
        <v>0</v>
      </c>
      <c r="WUV62" s="763">
        <f>'Detailed Budget'!WVH72</f>
        <v>0</v>
      </c>
      <c r="WUW62" s="763">
        <f>'Detailed Budget'!WVI72</f>
        <v>0</v>
      </c>
      <c r="WUX62" s="763">
        <f>'Detailed Budget'!WVJ72</f>
        <v>0</v>
      </c>
      <c r="WUY62" s="763">
        <f>'Detailed Budget'!WVK72</f>
        <v>0</v>
      </c>
      <c r="WUZ62" s="763">
        <f>'Detailed Budget'!WVL72</f>
        <v>0</v>
      </c>
      <c r="WVA62" s="763">
        <f>'Detailed Budget'!WVM72</f>
        <v>0</v>
      </c>
      <c r="WVB62" s="763">
        <f>'Detailed Budget'!WVN72</f>
        <v>0</v>
      </c>
      <c r="WVC62" s="763">
        <f>'Detailed Budget'!WVO72</f>
        <v>0</v>
      </c>
      <c r="WVD62" s="763">
        <f>'Detailed Budget'!WVP72</f>
        <v>0</v>
      </c>
      <c r="WVE62" s="763">
        <f>'Detailed Budget'!WVQ72</f>
        <v>0</v>
      </c>
      <c r="WVF62" s="763">
        <f>'Detailed Budget'!WVR72</f>
        <v>0</v>
      </c>
      <c r="WVG62" s="763">
        <f>'Detailed Budget'!WVS72</f>
        <v>0</v>
      </c>
      <c r="WVH62" s="763">
        <f>'Detailed Budget'!WVT72</f>
        <v>0</v>
      </c>
      <c r="WVI62" s="763">
        <f>'Detailed Budget'!WVU72</f>
        <v>0</v>
      </c>
      <c r="WVJ62" s="763">
        <f>'Detailed Budget'!WVV72</f>
        <v>0</v>
      </c>
      <c r="WVK62" s="763">
        <f>'Detailed Budget'!WVW72</f>
        <v>0</v>
      </c>
      <c r="WVL62" s="763">
        <f>'Detailed Budget'!WVX72</f>
        <v>0</v>
      </c>
      <c r="WVM62" s="763">
        <f>'Detailed Budget'!WVY72</f>
        <v>0</v>
      </c>
      <c r="WVN62" s="763">
        <f>'Detailed Budget'!WVZ72</f>
        <v>0</v>
      </c>
      <c r="WVO62" s="763">
        <f>'Detailed Budget'!WWA72</f>
        <v>0</v>
      </c>
      <c r="WVP62" s="763">
        <f>'Detailed Budget'!WWB72</f>
        <v>0</v>
      </c>
      <c r="WVQ62" s="763">
        <f>'Detailed Budget'!WWC72</f>
        <v>0</v>
      </c>
      <c r="WVR62" s="763">
        <f>'Detailed Budget'!WWD72</f>
        <v>0</v>
      </c>
      <c r="WVS62" s="763">
        <f>'Detailed Budget'!WWE72</f>
        <v>0</v>
      </c>
      <c r="WVT62" s="763">
        <f>'Detailed Budget'!WWF72</f>
        <v>0</v>
      </c>
      <c r="WVU62" s="763">
        <f>'Detailed Budget'!WWG72</f>
        <v>0</v>
      </c>
      <c r="WVV62" s="763">
        <f>'Detailed Budget'!WWH72</f>
        <v>0</v>
      </c>
      <c r="WVW62" s="763">
        <f>'Detailed Budget'!WWI72</f>
        <v>0</v>
      </c>
      <c r="WVX62" s="763">
        <f>'Detailed Budget'!WWJ72</f>
        <v>0</v>
      </c>
      <c r="WVY62" s="763">
        <f>'Detailed Budget'!WWK72</f>
        <v>0</v>
      </c>
      <c r="WVZ62" s="763">
        <f>'Detailed Budget'!WWL72</f>
        <v>0</v>
      </c>
      <c r="WWA62" s="763">
        <f>'Detailed Budget'!WWM72</f>
        <v>0</v>
      </c>
      <c r="WWB62" s="763">
        <f>'Detailed Budget'!WWN72</f>
        <v>0</v>
      </c>
      <c r="WWC62" s="763">
        <f>'Detailed Budget'!WWO72</f>
        <v>0</v>
      </c>
      <c r="WWD62" s="763">
        <f>'Detailed Budget'!WWP72</f>
        <v>0</v>
      </c>
      <c r="WWE62" s="763">
        <f>'Detailed Budget'!WWQ72</f>
        <v>0</v>
      </c>
      <c r="WWF62" s="763">
        <f>'Detailed Budget'!WWR72</f>
        <v>0</v>
      </c>
      <c r="WWG62" s="763">
        <f>'Detailed Budget'!WWS72</f>
        <v>0</v>
      </c>
      <c r="WWH62" s="763">
        <f>'Detailed Budget'!WWT72</f>
        <v>0</v>
      </c>
      <c r="WWI62" s="763">
        <f>'Detailed Budget'!WWU72</f>
        <v>0</v>
      </c>
      <c r="WWJ62" s="763">
        <f>'Detailed Budget'!WWV72</f>
        <v>0</v>
      </c>
      <c r="WWK62" s="763">
        <f>'Detailed Budget'!WWW72</f>
        <v>0</v>
      </c>
      <c r="WWL62" s="763">
        <f>'Detailed Budget'!WWX72</f>
        <v>0</v>
      </c>
      <c r="WWM62" s="763">
        <f>'Detailed Budget'!WWY72</f>
        <v>0</v>
      </c>
      <c r="WWN62" s="763">
        <f>'Detailed Budget'!WWZ72</f>
        <v>0</v>
      </c>
      <c r="WWO62" s="763">
        <f>'Detailed Budget'!WXA72</f>
        <v>0</v>
      </c>
      <c r="WWP62" s="763">
        <f>'Detailed Budget'!WXB72</f>
        <v>0</v>
      </c>
      <c r="WWQ62" s="763">
        <f>'Detailed Budget'!WXC72</f>
        <v>0</v>
      </c>
      <c r="WWR62" s="763">
        <f>'Detailed Budget'!WXD72</f>
        <v>0</v>
      </c>
      <c r="WWS62" s="763">
        <f>'Detailed Budget'!WXE72</f>
        <v>0</v>
      </c>
      <c r="WWT62" s="763">
        <f>'Detailed Budget'!WXF72</f>
        <v>0</v>
      </c>
      <c r="WWU62" s="763">
        <f>'Detailed Budget'!WXG72</f>
        <v>0</v>
      </c>
      <c r="WWV62" s="763">
        <f>'Detailed Budget'!WXH72</f>
        <v>0</v>
      </c>
      <c r="WWW62" s="763">
        <f>'Detailed Budget'!WXI72</f>
        <v>0</v>
      </c>
      <c r="WWX62" s="763">
        <f>'Detailed Budget'!WXJ72</f>
        <v>0</v>
      </c>
      <c r="WWY62" s="763">
        <f>'Detailed Budget'!WXK72</f>
        <v>0</v>
      </c>
      <c r="WWZ62" s="763">
        <f>'Detailed Budget'!WXL72</f>
        <v>0</v>
      </c>
      <c r="WXA62" s="763">
        <f>'Detailed Budget'!WXM72</f>
        <v>0</v>
      </c>
      <c r="WXB62" s="763">
        <f>'Detailed Budget'!WXN72</f>
        <v>0</v>
      </c>
      <c r="WXC62" s="763">
        <f>'Detailed Budget'!WXO72</f>
        <v>0</v>
      </c>
      <c r="WXD62" s="763">
        <f>'Detailed Budget'!WXP72</f>
        <v>0</v>
      </c>
      <c r="WXE62" s="763">
        <f>'Detailed Budget'!WXQ72</f>
        <v>0</v>
      </c>
      <c r="WXF62" s="763">
        <f>'Detailed Budget'!WXR72</f>
        <v>0</v>
      </c>
      <c r="WXG62" s="763">
        <f>'Detailed Budget'!WXS72</f>
        <v>0</v>
      </c>
      <c r="WXH62" s="763">
        <f>'Detailed Budget'!WXT72</f>
        <v>0</v>
      </c>
      <c r="WXI62" s="763">
        <f>'Detailed Budget'!WXU72</f>
        <v>0</v>
      </c>
      <c r="WXJ62" s="763">
        <f>'Detailed Budget'!WXV72</f>
        <v>0</v>
      </c>
      <c r="WXK62" s="763">
        <f>'Detailed Budget'!WXW72</f>
        <v>0</v>
      </c>
      <c r="WXL62" s="763">
        <f>'Detailed Budget'!WXX72</f>
        <v>0</v>
      </c>
      <c r="WXM62" s="763">
        <f>'Detailed Budget'!WXY72</f>
        <v>0</v>
      </c>
      <c r="WXN62" s="763">
        <f>'Detailed Budget'!WXZ72</f>
        <v>0</v>
      </c>
      <c r="WXO62" s="763">
        <f>'Detailed Budget'!WYA72</f>
        <v>0</v>
      </c>
      <c r="WXP62" s="763">
        <f>'Detailed Budget'!WYB72</f>
        <v>0</v>
      </c>
      <c r="WXQ62" s="763">
        <f>'Detailed Budget'!WYC72</f>
        <v>0</v>
      </c>
      <c r="WXR62" s="763">
        <f>'Detailed Budget'!WYD72</f>
        <v>0</v>
      </c>
      <c r="WXS62" s="763">
        <f>'Detailed Budget'!WYE72</f>
        <v>0</v>
      </c>
      <c r="WXT62" s="763">
        <f>'Detailed Budget'!WYF72</f>
        <v>0</v>
      </c>
      <c r="WXU62" s="763">
        <f>'Detailed Budget'!WYG72</f>
        <v>0</v>
      </c>
      <c r="WXV62" s="763">
        <f>'Detailed Budget'!WYH72</f>
        <v>0</v>
      </c>
      <c r="WXW62" s="763">
        <f>'Detailed Budget'!WYI72</f>
        <v>0</v>
      </c>
      <c r="WXX62" s="763">
        <f>'Detailed Budget'!WYJ72</f>
        <v>0</v>
      </c>
      <c r="WXY62" s="763">
        <f>'Detailed Budget'!WYK72</f>
        <v>0</v>
      </c>
      <c r="WXZ62" s="763">
        <f>'Detailed Budget'!WYL72</f>
        <v>0</v>
      </c>
      <c r="WYA62" s="763">
        <f>'Detailed Budget'!WYM72</f>
        <v>0</v>
      </c>
      <c r="WYB62" s="763">
        <f>'Detailed Budget'!WYN72</f>
        <v>0</v>
      </c>
      <c r="WYC62" s="763">
        <f>'Detailed Budget'!WYO72</f>
        <v>0</v>
      </c>
      <c r="WYD62" s="763">
        <f>'Detailed Budget'!WYP72</f>
        <v>0</v>
      </c>
      <c r="WYE62" s="763">
        <f>'Detailed Budget'!WYQ72</f>
        <v>0</v>
      </c>
      <c r="WYF62" s="763">
        <f>'Detailed Budget'!WYR72</f>
        <v>0</v>
      </c>
      <c r="WYG62" s="763">
        <f>'Detailed Budget'!WYS72</f>
        <v>0</v>
      </c>
      <c r="WYH62" s="763">
        <f>'Detailed Budget'!WYT72</f>
        <v>0</v>
      </c>
      <c r="WYI62" s="763">
        <f>'Detailed Budget'!WYU72</f>
        <v>0</v>
      </c>
      <c r="WYJ62" s="763">
        <f>'Detailed Budget'!WYV72</f>
        <v>0</v>
      </c>
      <c r="WYK62" s="763">
        <f>'Detailed Budget'!WYW72</f>
        <v>0</v>
      </c>
      <c r="WYL62" s="763">
        <f>'Detailed Budget'!WYX72</f>
        <v>0</v>
      </c>
      <c r="WYM62" s="763">
        <f>'Detailed Budget'!WYY72</f>
        <v>0</v>
      </c>
      <c r="WYN62" s="763">
        <f>'Detailed Budget'!WYZ72</f>
        <v>0</v>
      </c>
      <c r="WYO62" s="763">
        <f>'Detailed Budget'!WZA72</f>
        <v>0</v>
      </c>
      <c r="WYP62" s="763">
        <f>'Detailed Budget'!WZB72</f>
        <v>0</v>
      </c>
      <c r="WYQ62" s="763">
        <f>'Detailed Budget'!WZC72</f>
        <v>0</v>
      </c>
      <c r="WYR62" s="763">
        <f>'Detailed Budget'!WZD72</f>
        <v>0</v>
      </c>
      <c r="WYS62" s="763">
        <f>'Detailed Budget'!WZE72</f>
        <v>0</v>
      </c>
      <c r="WYT62" s="763">
        <f>'Detailed Budget'!WZF72</f>
        <v>0</v>
      </c>
      <c r="WYU62" s="763">
        <f>'Detailed Budget'!WZG72</f>
        <v>0</v>
      </c>
      <c r="WYV62" s="763">
        <f>'Detailed Budget'!WZH72</f>
        <v>0</v>
      </c>
      <c r="WYW62" s="763">
        <f>'Detailed Budget'!WZI72</f>
        <v>0</v>
      </c>
      <c r="WYX62" s="763">
        <f>'Detailed Budget'!WZJ72</f>
        <v>0</v>
      </c>
      <c r="WYY62" s="763">
        <f>'Detailed Budget'!WZK72</f>
        <v>0</v>
      </c>
      <c r="WYZ62" s="763">
        <f>'Detailed Budget'!WZL72</f>
        <v>0</v>
      </c>
      <c r="WZA62" s="763">
        <f>'Detailed Budget'!WZM72</f>
        <v>0</v>
      </c>
      <c r="WZB62" s="763">
        <f>'Detailed Budget'!WZN72</f>
        <v>0</v>
      </c>
      <c r="WZC62" s="763">
        <f>'Detailed Budget'!WZO72</f>
        <v>0</v>
      </c>
      <c r="WZD62" s="763">
        <f>'Detailed Budget'!WZP72</f>
        <v>0</v>
      </c>
      <c r="WZE62" s="763">
        <f>'Detailed Budget'!WZQ72</f>
        <v>0</v>
      </c>
      <c r="WZF62" s="763">
        <f>'Detailed Budget'!WZR72</f>
        <v>0</v>
      </c>
      <c r="WZG62" s="763">
        <f>'Detailed Budget'!WZS72</f>
        <v>0</v>
      </c>
      <c r="WZH62" s="763">
        <f>'Detailed Budget'!WZT72</f>
        <v>0</v>
      </c>
      <c r="WZI62" s="763">
        <f>'Detailed Budget'!WZU72</f>
        <v>0</v>
      </c>
      <c r="WZJ62" s="763">
        <f>'Detailed Budget'!WZV72</f>
        <v>0</v>
      </c>
      <c r="WZK62" s="763">
        <f>'Detailed Budget'!WZW72</f>
        <v>0</v>
      </c>
      <c r="WZL62" s="763">
        <f>'Detailed Budget'!WZX72</f>
        <v>0</v>
      </c>
      <c r="WZM62" s="763">
        <f>'Detailed Budget'!WZY72</f>
        <v>0</v>
      </c>
      <c r="WZN62" s="763">
        <f>'Detailed Budget'!WZZ72</f>
        <v>0</v>
      </c>
      <c r="WZO62" s="763">
        <f>'Detailed Budget'!XAA72</f>
        <v>0</v>
      </c>
      <c r="WZP62" s="763">
        <f>'Detailed Budget'!XAB72</f>
        <v>0</v>
      </c>
      <c r="WZQ62" s="763">
        <f>'Detailed Budget'!XAC72</f>
        <v>0</v>
      </c>
      <c r="WZR62" s="763">
        <f>'Detailed Budget'!XAD72</f>
        <v>0</v>
      </c>
      <c r="WZS62" s="763">
        <f>'Detailed Budget'!XAE72</f>
        <v>0</v>
      </c>
      <c r="WZT62" s="763">
        <f>'Detailed Budget'!XAF72</f>
        <v>0</v>
      </c>
      <c r="WZU62" s="763">
        <f>'Detailed Budget'!XAG72</f>
        <v>0</v>
      </c>
      <c r="WZV62" s="763">
        <f>'Detailed Budget'!XAH72</f>
        <v>0</v>
      </c>
      <c r="WZW62" s="763">
        <f>'Detailed Budget'!XAI72</f>
        <v>0</v>
      </c>
      <c r="WZX62" s="763">
        <f>'Detailed Budget'!XAJ72</f>
        <v>0</v>
      </c>
      <c r="WZY62" s="763">
        <f>'Detailed Budget'!XAK72</f>
        <v>0</v>
      </c>
      <c r="WZZ62" s="763">
        <f>'Detailed Budget'!XAL72</f>
        <v>0</v>
      </c>
      <c r="XAA62" s="763">
        <f>'Detailed Budget'!XAM72</f>
        <v>0</v>
      </c>
      <c r="XAB62" s="763">
        <f>'Detailed Budget'!XAN72</f>
        <v>0</v>
      </c>
      <c r="XAC62" s="763">
        <f>'Detailed Budget'!XAO72</f>
        <v>0</v>
      </c>
      <c r="XAD62" s="763">
        <f>'Detailed Budget'!XAP72</f>
        <v>0</v>
      </c>
      <c r="XAE62" s="763">
        <f>'Detailed Budget'!XAQ72</f>
        <v>0</v>
      </c>
      <c r="XAF62" s="763">
        <f>'Detailed Budget'!XAR72</f>
        <v>0</v>
      </c>
      <c r="XAG62" s="763">
        <f>'Detailed Budget'!XAS72</f>
        <v>0</v>
      </c>
      <c r="XAH62" s="763">
        <f>'Detailed Budget'!XAT72</f>
        <v>0</v>
      </c>
      <c r="XAI62" s="763">
        <f>'Detailed Budget'!XAU72</f>
        <v>0</v>
      </c>
      <c r="XAJ62" s="763">
        <f>'Detailed Budget'!XAV72</f>
        <v>0</v>
      </c>
      <c r="XAK62" s="763">
        <f>'Detailed Budget'!XAW72</f>
        <v>0</v>
      </c>
      <c r="XAL62" s="763">
        <f>'Detailed Budget'!XAX72</f>
        <v>0</v>
      </c>
      <c r="XAM62" s="763">
        <f>'Detailed Budget'!XAY72</f>
        <v>0</v>
      </c>
      <c r="XAN62" s="763">
        <f>'Detailed Budget'!XAZ72</f>
        <v>0</v>
      </c>
      <c r="XAO62" s="763">
        <f>'Detailed Budget'!XBA72</f>
        <v>0</v>
      </c>
      <c r="XAP62" s="763">
        <f>'Detailed Budget'!XBB72</f>
        <v>0</v>
      </c>
      <c r="XAQ62" s="763">
        <f>'Detailed Budget'!XBC72</f>
        <v>0</v>
      </c>
      <c r="XAR62" s="763">
        <f>'Detailed Budget'!XBD72</f>
        <v>0</v>
      </c>
      <c r="XAS62" s="763">
        <f>'Detailed Budget'!XBE72</f>
        <v>0</v>
      </c>
      <c r="XAT62" s="763">
        <f>'Detailed Budget'!XBF72</f>
        <v>0</v>
      </c>
      <c r="XAU62" s="763">
        <f>'Detailed Budget'!XBG72</f>
        <v>0</v>
      </c>
      <c r="XAV62" s="763">
        <f>'Detailed Budget'!XBH72</f>
        <v>0</v>
      </c>
      <c r="XAW62" s="763">
        <f>'Detailed Budget'!XBI72</f>
        <v>0</v>
      </c>
      <c r="XAX62" s="763">
        <f>'Detailed Budget'!XBJ72</f>
        <v>0</v>
      </c>
      <c r="XAY62" s="763">
        <f>'Detailed Budget'!XBK72</f>
        <v>0</v>
      </c>
      <c r="XAZ62" s="763">
        <f>'Detailed Budget'!XBL72</f>
        <v>0</v>
      </c>
      <c r="XBA62" s="763">
        <f>'Detailed Budget'!XBM72</f>
        <v>0</v>
      </c>
      <c r="XBB62" s="763">
        <f>'Detailed Budget'!XBN72</f>
        <v>0</v>
      </c>
      <c r="XBC62" s="763">
        <f>'Detailed Budget'!XBO72</f>
        <v>0</v>
      </c>
      <c r="XBD62" s="763">
        <f>'Detailed Budget'!XBP72</f>
        <v>0</v>
      </c>
      <c r="XBE62" s="763">
        <f>'Detailed Budget'!XBQ72</f>
        <v>0</v>
      </c>
      <c r="XBF62" s="763">
        <f>'Detailed Budget'!XBR72</f>
        <v>0</v>
      </c>
      <c r="XBG62" s="763">
        <f>'Detailed Budget'!XBS72</f>
        <v>0</v>
      </c>
      <c r="XBH62" s="763">
        <f>'Detailed Budget'!XBT72</f>
        <v>0</v>
      </c>
      <c r="XBI62" s="763">
        <f>'Detailed Budget'!XBU72</f>
        <v>0</v>
      </c>
      <c r="XBJ62" s="763">
        <f>'Detailed Budget'!XBV72</f>
        <v>0</v>
      </c>
      <c r="XBK62" s="763">
        <f>'Detailed Budget'!XBW72</f>
        <v>0</v>
      </c>
      <c r="XBL62" s="763">
        <f>'Detailed Budget'!XBX72</f>
        <v>0</v>
      </c>
      <c r="XBM62" s="763">
        <f>'Detailed Budget'!XBY72</f>
        <v>0</v>
      </c>
      <c r="XBN62" s="763">
        <f>'Detailed Budget'!XBZ72</f>
        <v>0</v>
      </c>
      <c r="XBO62" s="763">
        <f>'Detailed Budget'!XCA72</f>
        <v>0</v>
      </c>
      <c r="XBP62" s="763">
        <f>'Detailed Budget'!XCB72</f>
        <v>0</v>
      </c>
      <c r="XBQ62" s="763">
        <f>'Detailed Budget'!XCC72</f>
        <v>0</v>
      </c>
      <c r="XBR62" s="763">
        <f>'Detailed Budget'!XCD72</f>
        <v>0</v>
      </c>
      <c r="XBS62" s="763">
        <f>'Detailed Budget'!XCE72</f>
        <v>0</v>
      </c>
      <c r="XBT62" s="763">
        <f>'Detailed Budget'!XCF72</f>
        <v>0</v>
      </c>
      <c r="XBU62" s="763">
        <f>'Detailed Budget'!XCG72</f>
        <v>0</v>
      </c>
      <c r="XBV62" s="763">
        <f>'Detailed Budget'!XCH72</f>
        <v>0</v>
      </c>
      <c r="XBW62" s="763">
        <f>'Detailed Budget'!XCI72</f>
        <v>0</v>
      </c>
      <c r="XBX62" s="763">
        <f>'Detailed Budget'!XCJ72</f>
        <v>0</v>
      </c>
      <c r="XBY62" s="763">
        <f>'Detailed Budget'!XCK72</f>
        <v>0</v>
      </c>
      <c r="XBZ62" s="763">
        <f>'Detailed Budget'!XCL72</f>
        <v>0</v>
      </c>
      <c r="XCA62" s="763">
        <f>'Detailed Budget'!XCM72</f>
        <v>0</v>
      </c>
      <c r="XCB62" s="763">
        <f>'Detailed Budget'!XCN72</f>
        <v>0</v>
      </c>
      <c r="XCC62" s="763">
        <f>'Detailed Budget'!XCO72</f>
        <v>0</v>
      </c>
      <c r="XCD62" s="763">
        <f>'Detailed Budget'!XCP72</f>
        <v>0</v>
      </c>
      <c r="XCE62" s="763">
        <f>'Detailed Budget'!XCQ72</f>
        <v>0</v>
      </c>
      <c r="XCF62" s="763">
        <f>'Detailed Budget'!XCR72</f>
        <v>0</v>
      </c>
      <c r="XCG62" s="763">
        <f>'Detailed Budget'!XCS72</f>
        <v>0</v>
      </c>
      <c r="XCH62" s="763">
        <f>'Detailed Budget'!XCT72</f>
        <v>0</v>
      </c>
      <c r="XCI62" s="763">
        <f>'Detailed Budget'!XCU72</f>
        <v>0</v>
      </c>
      <c r="XCJ62" s="763">
        <f>'Detailed Budget'!XCV72</f>
        <v>0</v>
      </c>
      <c r="XCK62" s="763">
        <f>'Detailed Budget'!XCW72</f>
        <v>0</v>
      </c>
      <c r="XCL62" s="763">
        <f>'Detailed Budget'!XCX72</f>
        <v>0</v>
      </c>
      <c r="XCM62" s="763">
        <f>'Detailed Budget'!XCY72</f>
        <v>0</v>
      </c>
      <c r="XCN62" s="763">
        <f>'Detailed Budget'!XCZ72</f>
        <v>0</v>
      </c>
      <c r="XCO62" s="763">
        <f>'Detailed Budget'!XDA72</f>
        <v>0</v>
      </c>
      <c r="XCP62" s="763">
        <f>'Detailed Budget'!XDB72</f>
        <v>0</v>
      </c>
      <c r="XCQ62" s="763">
        <f>'Detailed Budget'!XDC72</f>
        <v>0</v>
      </c>
      <c r="XCR62" s="763">
        <f>'Detailed Budget'!XDD72</f>
        <v>0</v>
      </c>
      <c r="XCS62" s="763">
        <f>'Detailed Budget'!XDE72</f>
        <v>0</v>
      </c>
      <c r="XCT62" s="763">
        <f>'Detailed Budget'!XDF72</f>
        <v>0</v>
      </c>
      <c r="XCU62" s="763">
        <f>'Detailed Budget'!XDG72</f>
        <v>0</v>
      </c>
      <c r="XCV62" s="763">
        <f>'Detailed Budget'!XDH72</f>
        <v>0</v>
      </c>
      <c r="XCW62" s="763">
        <f>'Detailed Budget'!XDI72</f>
        <v>0</v>
      </c>
      <c r="XCX62" s="763">
        <f>'Detailed Budget'!XDJ72</f>
        <v>0</v>
      </c>
      <c r="XCY62" s="763">
        <f>'Detailed Budget'!XDK72</f>
        <v>0</v>
      </c>
      <c r="XCZ62" s="763">
        <f>'Detailed Budget'!XDL72</f>
        <v>0</v>
      </c>
      <c r="XDA62" s="763">
        <f>'Detailed Budget'!XDM72</f>
        <v>0</v>
      </c>
      <c r="XDB62" s="763">
        <f>'Detailed Budget'!XDN72</f>
        <v>0</v>
      </c>
      <c r="XDC62" s="763">
        <f>'Detailed Budget'!XDO72</f>
        <v>0</v>
      </c>
      <c r="XDD62" s="763">
        <f>'Detailed Budget'!XDP72</f>
        <v>0</v>
      </c>
      <c r="XDE62" s="763">
        <f>'Detailed Budget'!XDQ72</f>
        <v>0</v>
      </c>
      <c r="XDF62" s="763">
        <f>'Detailed Budget'!XDR72</f>
        <v>0</v>
      </c>
      <c r="XDG62" s="763">
        <f>'Detailed Budget'!XDS72</f>
        <v>0</v>
      </c>
      <c r="XDH62" s="763">
        <f>'Detailed Budget'!XDT72</f>
        <v>0</v>
      </c>
      <c r="XDI62" s="763">
        <f>'Detailed Budget'!XDU72</f>
        <v>0</v>
      </c>
      <c r="XDJ62" s="763">
        <f>'Detailed Budget'!XDV72</f>
        <v>0</v>
      </c>
      <c r="XDK62" s="763">
        <f>'Detailed Budget'!XDW72</f>
        <v>0</v>
      </c>
      <c r="XDL62" s="763">
        <f>'Detailed Budget'!XDX72</f>
        <v>0</v>
      </c>
      <c r="XDM62" s="763">
        <f>'Detailed Budget'!XDY72</f>
        <v>0</v>
      </c>
      <c r="XDN62" s="763">
        <f>'Detailed Budget'!XDZ72</f>
        <v>0</v>
      </c>
      <c r="XDO62" s="763">
        <f>'Detailed Budget'!XEA72</f>
        <v>0</v>
      </c>
      <c r="XDP62" s="763">
        <f>'Detailed Budget'!XEB72</f>
        <v>0</v>
      </c>
      <c r="XDQ62" s="763">
        <f>'Detailed Budget'!XEC72</f>
        <v>0</v>
      </c>
      <c r="XDR62" s="763">
        <f>'Detailed Budget'!XED72</f>
        <v>0</v>
      </c>
      <c r="XDS62" s="763">
        <f>'Detailed Budget'!XEE72</f>
        <v>0</v>
      </c>
      <c r="XDT62" s="763">
        <f>'Detailed Budget'!XEF72</f>
        <v>0</v>
      </c>
      <c r="XDU62" s="763">
        <f>'Detailed Budget'!XEG72</f>
        <v>0</v>
      </c>
      <c r="XDV62" s="763">
        <f>'Detailed Budget'!XEH72</f>
        <v>0</v>
      </c>
      <c r="XDW62" s="763">
        <f>'Detailed Budget'!XEI72</f>
        <v>0</v>
      </c>
      <c r="XDX62" s="763">
        <f>'Detailed Budget'!XEJ72</f>
        <v>0</v>
      </c>
      <c r="XDY62" s="763">
        <f>'Detailed Budget'!XEK72</f>
        <v>0</v>
      </c>
      <c r="XDZ62" s="763">
        <f>'Detailed Budget'!XEL72</f>
        <v>0</v>
      </c>
      <c r="XEA62" s="763">
        <f>'Detailed Budget'!XEM72</f>
        <v>0</v>
      </c>
      <c r="XEB62" s="763">
        <f>'Detailed Budget'!XEN72</f>
        <v>0</v>
      </c>
      <c r="XEC62" s="763">
        <f>'Detailed Budget'!XEO72</f>
        <v>0</v>
      </c>
      <c r="XED62" s="763">
        <f>'Detailed Budget'!XEP72</f>
        <v>0</v>
      </c>
      <c r="XEE62" s="763">
        <f>'Detailed Budget'!XEQ72</f>
        <v>0</v>
      </c>
      <c r="XEF62" s="763">
        <f>'Detailed Budget'!XER72</f>
        <v>0</v>
      </c>
      <c r="XEG62" s="763">
        <f>'Detailed Budget'!XES72</f>
        <v>0</v>
      </c>
      <c r="XEH62" s="763">
        <f>'Detailed Budget'!XET72</f>
        <v>0</v>
      </c>
    </row>
    <row r="63" spans="1:16362" ht="13" hidden="1" thickBot="1">
      <c r="A63" s="707">
        <v>2020</v>
      </c>
      <c r="B63" s="760">
        <f>'Detailed Budget'!S72</f>
        <v>43459326.586391427</v>
      </c>
      <c r="C63" s="761">
        <f>'Detailed Budget'!T72</f>
        <v>34335418.829764955</v>
      </c>
      <c r="D63" s="761">
        <f>'Detailed Budget'!U72</f>
        <v>8363338.7566264747</v>
      </c>
      <c r="E63" s="762">
        <f>'Detailed Budget'!V72</f>
        <v>1195569</v>
      </c>
    </row>
    <row r="64" spans="1:16362" ht="13" hidden="1" thickBot="1">
      <c r="A64" s="707">
        <v>2021</v>
      </c>
      <c r="B64" s="760">
        <f>'Detailed Budget'!W72</f>
        <v>47337543.569531143</v>
      </c>
      <c r="C64" s="761">
        <f>'Detailed Budget'!X72</f>
        <v>40129045.617442243</v>
      </c>
      <c r="D64" s="761">
        <f>'Detailed Budget'!Y72</f>
        <v>6161953.9520889036</v>
      </c>
      <c r="E64" s="762">
        <f>'Detailed Budget'!Z72</f>
        <v>1046544</v>
      </c>
    </row>
    <row r="65" spans="1:6" ht="13" hidden="1" thickBot="1">
      <c r="A65" s="707">
        <v>2022</v>
      </c>
      <c r="B65" s="760">
        <f>'Detailed Budget'!AA72</f>
        <v>48255503.665908352</v>
      </c>
      <c r="C65" s="761">
        <f>'Detailed Budget'!AB72</f>
        <v>44479683.418753758</v>
      </c>
      <c r="D65" s="761">
        <f>'Detailed Budget'!AC72</f>
        <v>2319999.1659045857</v>
      </c>
      <c r="E65" s="762">
        <f>'Detailed Budget'!AD72</f>
        <v>1455821.08125</v>
      </c>
    </row>
    <row r="66" spans="1:6" hidden="1">
      <c r="A66" s="707" t="s">
        <v>0</v>
      </c>
      <c r="B66" s="738">
        <f>SUM(B62:B65)</f>
        <v>174899163.23807383</v>
      </c>
    </row>
    <row r="67" spans="1:6" hidden="1">
      <c r="A67" s="707" t="s">
        <v>606</v>
      </c>
      <c r="B67" s="738">
        <f>B66/2.5</f>
        <v>69959665.295229524</v>
      </c>
    </row>
    <row r="68" spans="1:6" hidden="1"/>
    <row r="69" spans="1:6" hidden="1">
      <c r="A69" s="707" t="s">
        <v>901</v>
      </c>
    </row>
    <row r="70" spans="1:6" hidden="1">
      <c r="A70" s="707">
        <v>2019</v>
      </c>
      <c r="B70" s="707">
        <v>59060940.174450301</v>
      </c>
      <c r="C70" s="707">
        <v>43882080.3125</v>
      </c>
      <c r="D70" s="707">
        <v>11373699.861950323</v>
      </c>
      <c r="E70" s="707">
        <v>3805160</v>
      </c>
      <c r="F70" s="707">
        <v>6138497.5622251611</v>
      </c>
    </row>
    <row r="71" spans="1:6" hidden="1">
      <c r="A71" s="707">
        <v>2020</v>
      </c>
      <c r="B71" s="707">
        <v>63888869.984772511</v>
      </c>
      <c r="C71" s="707">
        <v>53345321.934404552</v>
      </c>
      <c r="D71" s="707">
        <v>8833003.0503679626</v>
      </c>
      <c r="E71" s="707">
        <v>1710545</v>
      </c>
    </row>
    <row r="72" spans="1:6" hidden="1">
      <c r="A72" s="707">
        <v>2021</v>
      </c>
      <c r="B72" s="707">
        <v>67327971.995999277</v>
      </c>
      <c r="C72" s="707">
        <v>55315228.97640074</v>
      </c>
      <c r="D72" s="707">
        <v>6980223.0195985353</v>
      </c>
      <c r="E72" s="707">
        <v>5032520</v>
      </c>
    </row>
    <row r="73" spans="1:6" hidden="1">
      <c r="A73" s="707">
        <v>2022</v>
      </c>
      <c r="B73" s="707">
        <v>69927347.208375275</v>
      </c>
      <c r="C73" s="707">
        <v>60472740.331817746</v>
      </c>
      <c r="D73" s="707">
        <v>2599473.752149275</v>
      </c>
      <c r="E73" s="707">
        <v>6855133.1244082497</v>
      </c>
    </row>
    <row r="74" spans="1:6" hidden="1"/>
    <row r="75" spans="1:6" hidden="1">
      <c r="A75" s="764" t="s">
        <v>901</v>
      </c>
      <c r="B75" s="764"/>
      <c r="C75" s="764"/>
      <c r="D75" s="764"/>
      <c r="E75" s="764"/>
      <c r="F75" s="764"/>
    </row>
    <row r="76" spans="1:6" hidden="1">
      <c r="A76" s="764">
        <v>2019</v>
      </c>
      <c r="B76" s="765">
        <f>B70-B62</f>
        <v>23214150.758207373</v>
      </c>
      <c r="C76" s="765">
        <f>C70-C62</f>
        <v>19913237.018750001</v>
      </c>
      <c r="D76" s="765">
        <f>D70-D62</f>
        <v>-429286.26054260321</v>
      </c>
      <c r="E76" s="765">
        <f>E70-E62</f>
        <v>3460200</v>
      </c>
      <c r="F76" s="765">
        <f>F70-F62</f>
        <v>-398303.78964630235</v>
      </c>
    </row>
    <row r="77" spans="1:6" hidden="1">
      <c r="A77" s="764">
        <v>2020</v>
      </c>
      <c r="B77" s="765">
        <f t="shared" ref="B77:E79" si="0">B71-B63</f>
        <v>20429543.398381084</v>
      </c>
      <c r="C77" s="765">
        <f t="shared" si="0"/>
        <v>19009903.104639597</v>
      </c>
      <c r="D77" s="765">
        <f t="shared" si="0"/>
        <v>469664.2937414879</v>
      </c>
      <c r="E77" s="765">
        <f t="shared" si="0"/>
        <v>514976</v>
      </c>
      <c r="F77" s="764"/>
    </row>
    <row r="78" spans="1:6" hidden="1">
      <c r="A78" s="764">
        <v>2021</v>
      </c>
      <c r="B78" s="765">
        <f t="shared" si="0"/>
        <v>19990428.426468134</v>
      </c>
      <c r="C78" s="765">
        <f t="shared" si="0"/>
        <v>15186183.358958498</v>
      </c>
      <c r="D78" s="765">
        <f t="shared" si="0"/>
        <v>818269.06750963163</v>
      </c>
      <c r="E78" s="765">
        <f t="shared" si="0"/>
        <v>3985976</v>
      </c>
      <c r="F78" s="764"/>
    </row>
    <row r="79" spans="1:6" hidden="1">
      <c r="A79" s="764">
        <v>2022</v>
      </c>
      <c r="B79" s="765">
        <f t="shared" si="0"/>
        <v>21671843.542466924</v>
      </c>
      <c r="C79" s="765">
        <f t="shared" si="0"/>
        <v>15993056.913063988</v>
      </c>
      <c r="D79" s="765">
        <f t="shared" si="0"/>
        <v>279474.5862446893</v>
      </c>
      <c r="E79" s="765">
        <f t="shared" si="0"/>
        <v>5399312.0431582499</v>
      </c>
      <c r="F79" s="764"/>
    </row>
    <row r="80" spans="1:6" hidden="1"/>
    <row r="81" spans="1:8" hidden="1"/>
    <row r="82" spans="1:8" hidden="1"/>
    <row r="83" spans="1:8" hidden="1"/>
    <row r="84" spans="1:8" hidden="1"/>
    <row r="85" spans="1:8" hidden="1"/>
    <row r="86" spans="1:8" hidden="1"/>
    <row r="87" spans="1:8" hidden="1"/>
    <row r="88" spans="1:8" hidden="1"/>
    <row r="89" spans="1:8" hidden="1"/>
    <row r="92" spans="1:8">
      <c r="A92" s="707">
        <v>56938500</v>
      </c>
      <c r="B92" s="707">
        <v>58745300</v>
      </c>
      <c r="C92" s="707">
        <v>60390400</v>
      </c>
      <c r="D92" s="707">
        <v>61727920</v>
      </c>
      <c r="F92" s="709">
        <v>24237367.823819615</v>
      </c>
      <c r="G92" s="707">
        <v>2.5</v>
      </c>
      <c r="H92" s="709">
        <v>22674974.428334195</v>
      </c>
    </row>
    <row r="93" spans="1:8">
      <c r="F93" s="709">
        <v>23221089.09918667</v>
      </c>
      <c r="H93" s="709">
        <v>24611050.108631659</v>
      </c>
    </row>
    <row r="94" spans="1:8">
      <c r="F94" s="709">
        <v>23047417.086878899</v>
      </c>
      <c r="H94" s="709">
        <v>26143284.619011417</v>
      </c>
    </row>
    <row r="95" spans="1:8">
      <c r="A95" s="707">
        <v>11802986.122492926</v>
      </c>
      <c r="B95" s="707">
        <v>8363338.7566264747</v>
      </c>
      <c r="C95" s="707">
        <v>6161953.9520889036</v>
      </c>
      <c r="D95" s="707">
        <v>2319999.1659045857</v>
      </c>
      <c r="F95" s="709">
        <v>21295117.379899196</v>
      </c>
      <c r="H95" s="709">
        <v>27283563.823192209</v>
      </c>
    </row>
    <row r="98" spans="1:6">
      <c r="A98" s="738">
        <v>44041485.826750144</v>
      </c>
      <c r="B98" s="738">
        <v>46572218.454257213</v>
      </c>
      <c r="C98" s="738">
        <v>47253119.056346118</v>
      </c>
      <c r="D98" s="738">
        <v>46507731.232161812</v>
      </c>
      <c r="F98" s="709">
        <v>1562393.3954854191</v>
      </c>
    </row>
    <row r="99" spans="1:6">
      <c r="F99" s="709">
        <v>-1389961.0094449879</v>
      </c>
    </row>
    <row r="100" spans="1:6">
      <c r="A100" s="707">
        <v>64411485.826750144</v>
      </c>
      <c r="B100" s="707">
        <v>66942218.454257213</v>
      </c>
      <c r="C100" s="707">
        <v>67623119.056346118</v>
      </c>
      <c r="D100" s="707">
        <v>66877731.232161812</v>
      </c>
      <c r="F100" s="709">
        <v>-3095867.5321325185</v>
      </c>
    </row>
    <row r="101" spans="1:6" ht="15">
      <c r="A101" s="514">
        <v>20370000</v>
      </c>
      <c r="B101" s="514">
        <v>20370000</v>
      </c>
      <c r="C101" s="514">
        <v>20370000</v>
      </c>
      <c r="D101" s="514">
        <v>20370000</v>
      </c>
      <c r="F101" s="709">
        <v>-5988446.4432930145</v>
      </c>
    </row>
    <row r="104" spans="1:6">
      <c r="B104" s="707">
        <v>2.5</v>
      </c>
    </row>
    <row r="107" spans="1:6" ht="15">
      <c r="A107" s="707" t="s">
        <v>206</v>
      </c>
      <c r="B107" s="707" t="s">
        <v>1240</v>
      </c>
      <c r="C107" s="707" t="s">
        <v>850</v>
      </c>
      <c r="D107" s="707" t="s">
        <v>1241</v>
      </c>
      <c r="E107"/>
      <c r="F107"/>
    </row>
    <row r="108" spans="1:6" ht="15">
      <c r="A108" s="707">
        <f>A24</f>
        <v>2019</v>
      </c>
      <c r="B108" s="732">
        <f>'2018-2022 (by GARP)_mod'!I78-('2018-2022 (by GARP)_mod'!I25/2.5)</f>
        <v>20810554.330700058</v>
      </c>
      <c r="C108" s="732">
        <f>(E24)/2.5</f>
        <v>14338715.766497171</v>
      </c>
      <c r="D108" s="732">
        <f>Table41[[#This Row],[Total Allocation (from BDD file) - HCV]]-Table41[[#This Row],[NPS Budget]]</f>
        <v>6471838.5642028879</v>
      </c>
      <c r="E108"/>
      <c r="F108"/>
    </row>
    <row r="109" spans="1:6" ht="15">
      <c r="A109" s="707">
        <f>A25</f>
        <v>2020</v>
      </c>
      <c r="B109" s="732">
        <f>'2018-2022 (by GARP)_mod'!K78-('2018-2022 (by GARP)_mod'!I25/2.5)</f>
        <v>20515415.384353478</v>
      </c>
      <c r="C109" s="732">
        <f>(E25)/2.5</f>
        <v>17383730.634556569</v>
      </c>
      <c r="D109" s="732">
        <f>Table41[[#This Row],[Total Allocation (from BDD file) - HCV]]-Table41[[#This Row],[NPS Budget]]</f>
        <v>3131684.7497969083</v>
      </c>
      <c r="E109"/>
      <c r="F109"/>
    </row>
    <row r="110" spans="1:6" ht="15">
      <c r="A110" s="707">
        <f>A26</f>
        <v>2021</v>
      </c>
      <c r="B110" s="732">
        <f>'2018-2022 (by GARP)_mod'!M78-('2018-2022 (by GARP)_mod'!M25/2.5)</f>
        <v>24110401.462538451</v>
      </c>
      <c r="C110" s="732">
        <f>(E26)/2.5</f>
        <v>18935017.427812457</v>
      </c>
      <c r="D110" s="732">
        <f>Table41[[#This Row],[Total Allocation (from BDD file) - HCV]]-Table41[[#This Row],[NPS Budget]]</f>
        <v>5175384.0347259939</v>
      </c>
      <c r="E110"/>
      <c r="F110"/>
    </row>
    <row r="111" spans="1:6" ht="15">
      <c r="A111" s="707">
        <f>A27</f>
        <v>2022</v>
      </c>
      <c r="B111" s="732">
        <f>'2018-2022 (by GARP)_mod'!O78-'2018-2022 (by GARP)_mod'!O25/2.5</f>
        <v>23704459.348064724</v>
      </c>
      <c r="C111" s="732">
        <f>(E27)/2.5</f>
        <v>19302201.466363341</v>
      </c>
      <c r="D111" s="732">
        <f>Table41[[#This Row],[Total Allocation (from BDD file) - HCV]]-Table41[[#This Row],[NPS Budget]]</f>
        <v>4402257.8817013837</v>
      </c>
      <c r="E111"/>
      <c r="F111"/>
    </row>
    <row r="112" spans="1:6" ht="15">
      <c r="D112" s="738">
        <f>SUM(D108:D111)</f>
        <v>19181165.230427176</v>
      </c>
      <c r="E112"/>
      <c r="F112"/>
    </row>
  </sheetData>
  <mergeCells count="1">
    <mergeCell ref="A1:H1"/>
  </mergeCells>
  <pageMargins left="0.7" right="0.7" top="0.75" bottom="0.75" header="0.3" footer="0.3"/>
  <pageSetup paperSize="9" scale="33" orientation="portrait"/>
  <tableParts count="5">
    <tablePart r:id="rId1"/>
    <tablePart r:id="rId2"/>
    <tablePart r:id="rId3"/>
    <tablePart r:id="rId4"/>
    <tablePart r:id="rId5"/>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ARVs_Total (MOD)</vt:lpstr>
      <vt:lpstr>ARVs_Total</vt:lpstr>
      <vt:lpstr>Summary Budget (USD_19 jul)</vt:lpstr>
      <vt:lpstr>Summary Budget (USD)</vt:lpstr>
      <vt:lpstr>Summary Budget (GEL)</vt:lpstr>
      <vt:lpstr>Detailed Budget</vt:lpstr>
      <vt:lpstr>2018-2022 (by GARP)_mod</vt:lpstr>
      <vt:lpstr>2018-2022 (by GARP)_28.02.2019</vt:lpstr>
      <vt:lpstr>Funding gap</vt:lpstr>
      <vt:lpstr>GF  Funding Ceiling</vt:lpstr>
      <vt:lpstr>Public Budget</vt:lpstr>
      <vt:lpstr>Transition (2019)</vt:lpstr>
      <vt:lpstr>Budget Note</vt:lpstr>
      <vt:lpstr>1.2.1_7&amp;8</vt:lpstr>
      <vt:lpstr>MSM&amp;CSW</vt:lpstr>
      <vt:lpstr>ARV</vt:lpstr>
      <vt:lpstr>Amb_Hosp_Lab</vt:lpstr>
      <vt:lpstr>PrEP_AIDS Center</vt:lpstr>
      <vt:lpstr>Harm Reduction</vt:lpstr>
      <vt:lpstr>OST+</vt:lpstr>
      <vt:lpstr>Self-testing</vt:lpstr>
      <vt:lpstr>2.2.2</vt:lpstr>
      <vt:lpstr>1.2.3</vt:lpstr>
      <vt:lpstr>2.1.3</vt:lpstr>
      <vt:lpstr>Peer Support</vt:lpstr>
      <vt:lpstr>Paliative care</vt:lpstr>
      <vt:lpstr>Case-managers</vt:lpstr>
      <vt:lpstr>BDD 3.2 (ჭერი)</vt:lpstr>
      <vt:lpstr>NSP 18.06.2018 (2)</vt:lpstr>
      <vt:lpstr>Sheet2</vt:lpstr>
      <vt:lpstr>'1.2.3'!Print_Area</vt:lpstr>
      <vt:lpstr>'BDD 3.2 (ჭერი)'!Print_Area</vt:lpstr>
      <vt:lpstr>'Peer Support'!Print_Area</vt:lpstr>
      <vt:lpstr>'BDD 3.2 (ჭერი)'!Print_Titles</vt:lpstr>
      <vt:lpstr>Total19</vt:lpstr>
      <vt:lpstr>Total20</vt:lpstr>
      <vt:lpstr>Total21</vt:lpstr>
      <vt:lpstr>Total22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Microsoft Office User</cp:lastModifiedBy>
  <cp:lastPrinted>2018-07-02T10:57:27Z</cp:lastPrinted>
  <dcterms:created xsi:type="dcterms:W3CDTF">2018-06-18T15:52:13Z</dcterms:created>
  <dcterms:modified xsi:type="dcterms:W3CDTF">2019-03-02T09:01:12Z</dcterms:modified>
</cp:coreProperties>
</file>